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90" windowWidth="20100" windowHeight="8760"/>
  </bookViews>
  <sheets>
    <sheet name="Megger" sheetId="1" r:id="rId1"/>
    <sheet name="Manual" sheetId="2" r:id="rId2"/>
  </sheets>
  <definedNames>
    <definedName name="_xlnm.Print_Area" localSheetId="0">Megger!$A$1:$AC$32</definedName>
  </definedNames>
  <calcPr calcId="125725"/>
</workbook>
</file>

<file path=xl/calcChain.xml><?xml version="1.0" encoding="utf-8"?>
<calcChain xmlns="http://schemas.openxmlformats.org/spreadsheetml/2006/main">
  <c r="L10" i="2"/>
  <c r="T11" i="1"/>
  <c r="AB5"/>
  <c r="AB4"/>
  <c r="C4"/>
  <c r="C5"/>
  <c r="M21"/>
  <c r="M20"/>
  <c r="G3"/>
  <c r="I23"/>
  <c r="I22"/>
  <c r="R7"/>
  <c r="J7"/>
  <c r="Q15"/>
  <c r="Q16" s="1"/>
  <c r="Q17" s="1"/>
  <c r="I25" l="1"/>
  <c r="I27" s="1"/>
  <c r="I24"/>
  <c r="I26" s="1"/>
  <c r="N26" s="1"/>
  <c r="O26" s="1"/>
  <c r="M26" l="1"/>
  <c r="R26"/>
  <c r="S26" s="1"/>
  <c r="I28"/>
  <c r="I29" s="1"/>
  <c r="J9" s="1"/>
  <c r="J10" l="1"/>
  <c r="Z11"/>
  <c r="P26"/>
  <c r="N9" s="1"/>
  <c r="I30"/>
  <c r="U9" s="1"/>
  <c r="U10" s="1"/>
  <c r="Z12" l="1"/>
  <c r="K10" i="2"/>
</calcChain>
</file>

<file path=xl/sharedStrings.xml><?xml version="1.0" encoding="utf-8"?>
<sst xmlns="http://schemas.openxmlformats.org/spreadsheetml/2006/main" count="116" uniqueCount="92">
  <si>
    <t>Skærm</t>
  </si>
  <si>
    <t>Varmelegeme med skærmkappe</t>
  </si>
  <si>
    <t>Det vi ved om varmelegemet:</t>
  </si>
  <si>
    <t>Effekt:</t>
  </si>
  <si>
    <t>W</t>
  </si>
  <si>
    <t>Spænding:</t>
  </si>
  <si>
    <t>cm</t>
  </si>
  <si>
    <t>Det vi kan beregne:</t>
  </si>
  <si>
    <t xml:space="preserve">W = V * I ; I = W / V ; </t>
  </si>
  <si>
    <t>A</t>
  </si>
  <si>
    <t>I =</t>
  </si>
  <si>
    <t>Strømmen i tråden:</t>
  </si>
  <si>
    <t>Modstanden i tråden:</t>
  </si>
  <si>
    <t>V = I * R; R = V / I ;</t>
  </si>
  <si>
    <t>R =</t>
  </si>
  <si>
    <t>Ω</t>
  </si>
  <si>
    <t>Modstanden i tråden/cm:</t>
  </si>
  <si>
    <t>R / L ;</t>
  </si>
  <si>
    <t>V</t>
  </si>
  <si>
    <t>L</t>
  </si>
  <si>
    <t>Watt</t>
  </si>
  <si>
    <t>Ω/cm</t>
  </si>
  <si>
    <t>tråden</t>
  </si>
  <si>
    <t>a</t>
  </si>
  <si>
    <t>b</t>
  </si>
  <si>
    <t>Ende A</t>
  </si>
  <si>
    <t>Ende B</t>
  </si>
  <si>
    <t>overgang til jord i X</t>
  </si>
  <si>
    <t>Vi skal nu foretage 2 målinger med et Ohmmeter eller en såkaldt "Megger", som kan måle høje og nøjagtige værdier. Også kaldet isolationstester. Værdierne er normalt i megaohm.</t>
  </si>
  <si>
    <t xml:space="preserve">http://da.wikipedia.org/wiki/Isolationstester  </t>
  </si>
  <si>
    <t>a + b</t>
  </si>
  <si>
    <r>
      <t xml:space="preserve">(a * </t>
    </r>
    <r>
      <rPr>
        <sz val="11"/>
        <color theme="1"/>
        <rFont val="Calibri"/>
        <family val="2"/>
      </rPr>
      <t>Ω/cm + X) =</t>
    </r>
  </si>
  <si>
    <r>
      <t xml:space="preserve">(b * </t>
    </r>
    <r>
      <rPr>
        <sz val="11"/>
        <color theme="1"/>
        <rFont val="Calibri"/>
        <family val="2"/>
      </rPr>
      <t xml:space="preserve">Ω/cm + X) = </t>
    </r>
  </si>
  <si>
    <t>a + b = L</t>
  </si>
  <si>
    <t>Ende A giver:</t>
  </si>
  <si>
    <t>Ende B giver:</t>
  </si>
  <si>
    <t>Omregnet til cm:</t>
  </si>
  <si>
    <t>længere end b</t>
  </si>
  <si>
    <t>De to ligninger adderes:</t>
  </si>
  <si>
    <t>2a =</t>
  </si>
  <si>
    <t>a =</t>
  </si>
  <si>
    <t>b = L - a =</t>
  </si>
  <si>
    <t>A - B =</t>
  </si>
  <si>
    <t>A + B = R</t>
  </si>
  <si>
    <t>Målt fra ende A</t>
  </si>
  <si>
    <t>Målt fra ende B</t>
  </si>
  <si>
    <t xml:space="preserve">Længde: </t>
  </si>
  <si>
    <t xml:space="preserve"> cm</t>
  </si>
  <si>
    <t>kortere end b</t>
  </si>
  <si>
    <t>a og b lige lange</t>
  </si>
  <si>
    <t>De to ligninger subtraheres:</t>
  </si>
  <si>
    <t>Værdierne skal indsættes meget nøjagtige</t>
  </si>
  <si>
    <t>til X</t>
  </si>
  <si>
    <t>walter</t>
  </si>
  <si>
    <t>Reg. No. 1274</t>
  </si>
  <si>
    <r>
      <t>M</t>
    </r>
    <r>
      <rPr>
        <sz val="11"/>
        <color theme="1"/>
        <rFont val="Calibri"/>
        <family val="2"/>
      </rPr>
      <t>Ω</t>
    </r>
  </si>
  <si>
    <t>MΩ</t>
  </si>
  <si>
    <t>Spænding</t>
  </si>
  <si>
    <t>Effekt</t>
  </si>
  <si>
    <t>Antagelse:</t>
  </si>
  <si>
    <t>ρ =</t>
  </si>
  <si>
    <t>1. måling fra ende A til skærm giver:</t>
  </si>
  <si>
    <t>2. måling fra ende B til skærm giver:</t>
  </si>
  <si>
    <t>Beregnet modstand i tråden</t>
  </si>
  <si>
    <r>
      <t>a - b = (A-B)/</t>
    </r>
    <r>
      <rPr>
        <sz val="11"/>
        <color theme="1"/>
        <rFont val="Calibri"/>
        <family val="2"/>
      </rPr>
      <t>ρ</t>
    </r>
  </si>
  <si>
    <t>Manual:</t>
  </si>
  <si>
    <r>
      <t xml:space="preserve">I alle boliger bygget efter 1975 skal der være installeret en fejlstrømsafbryder HFI. </t>
    </r>
    <r>
      <rPr>
        <b/>
        <sz val="11"/>
        <color theme="1"/>
        <rFont val="Calibri"/>
        <family val="2"/>
        <scheme val="minor"/>
      </rPr>
      <t>H</t>
    </r>
    <r>
      <rPr>
        <sz val="11"/>
        <color theme="1"/>
        <rFont val="Calibri"/>
        <family val="2"/>
        <scheme val="minor"/>
      </rPr>
      <t xml:space="preserve"> står for højfølsom, </t>
    </r>
    <r>
      <rPr>
        <b/>
        <sz val="11"/>
        <color theme="1"/>
        <rFont val="Calibri"/>
        <family val="2"/>
        <scheme val="minor"/>
      </rPr>
      <t>F</t>
    </r>
    <r>
      <rPr>
        <sz val="11"/>
        <color theme="1"/>
        <rFont val="Calibri"/>
        <family val="2"/>
        <scheme val="minor"/>
      </rPr>
      <t xml:space="preserve"> for fejlstrøm og </t>
    </r>
    <r>
      <rPr>
        <b/>
        <sz val="11"/>
        <color theme="1"/>
        <rFont val="Calibri"/>
        <family val="2"/>
        <scheme val="minor"/>
      </rPr>
      <t>I</t>
    </r>
    <r>
      <rPr>
        <sz val="11"/>
        <color theme="1"/>
        <rFont val="Calibri"/>
        <family val="2"/>
        <scheme val="minor"/>
      </rPr>
      <t xml:space="preserve"> bogstavsymbol for elektrisk strøm. Efter 1991 blev det et krav,</t>
    </r>
  </si>
  <si>
    <r>
      <t>at der skal installeres en fejlstrømsafbryder HPFI.</t>
    </r>
    <r>
      <rPr>
        <b/>
        <sz val="11"/>
        <color theme="1"/>
        <rFont val="Calibri"/>
        <family val="2"/>
        <scheme val="minor"/>
      </rPr>
      <t xml:space="preserve"> P</t>
    </r>
    <r>
      <rPr>
        <sz val="11"/>
        <color theme="1"/>
        <rFont val="Calibri"/>
        <family val="2"/>
        <scheme val="minor"/>
      </rPr>
      <t xml:space="preserve"> står for pulserende. Begge typer slår fra ved en fejlstrøm på 30 mA vekselstrøm. HPFI fejlstrømsafbryderen slår også fra ved pulserende jævnstrømme.</t>
    </r>
  </si>
  <si>
    <t>HPFI fejlstrømsafbryder er mere robuste for lynnedslag end HFI. Så oplever du, at køleskabet eller dybfryseren står af ved lynnedslag, skift til HPFI fejlstrømsafbryder.</t>
  </si>
  <si>
    <t>I regnearket skal de 5 gule felter udfyldes. 3 værdier for dit varmelegeme: Nominel spænding i Volt, effekt i Watt og længden i cm.</t>
  </si>
  <si>
    <t xml:space="preserve"> Volt</t>
  </si>
  <si>
    <t>Længde a:</t>
  </si>
  <si>
    <t>Længde b:</t>
  </si>
  <si>
    <t>X er værdien af overgangsmodstanden mellem tråd og skærm.                  Denne udlignes ved at subtrahere de to ligninger.</t>
  </si>
  <si>
    <t>Plus angiver A&gt;B ; Minus angiver B&gt;A. Værdien angiver forskellen mellem modstanden i A og B målt til punktet X.</t>
  </si>
  <si>
    <t>overgangsmodstand X fra tråd til jord er ens målt fra begge ender A og B.</t>
  </si>
  <si>
    <t>Skærmen er tilsluttet beskyttelsesjord og antages at have en Ohmsk modstand på nul.</t>
  </si>
  <si>
    <t>Regnearket kan bruges såvel til fase og "nul" 230 volt, som til fase og fase 400 volt. Benyttes en anden spænding f. eks. 100 VDC kan regnearket også anvendes.</t>
  </si>
  <si>
    <t>Spændingsfaldet i varmetråden er per cm:</t>
  </si>
  <si>
    <t>volt</t>
  </si>
  <si>
    <t>I X punktet er spændingen:</t>
  </si>
  <si>
    <t>Ved 30 mA skal fejlstrømsafbryderen slå fra. Det giver en overgangsmodstand R = V/I =</t>
  </si>
  <si>
    <t>Elektrikeren skal måle 2 værdier med sin "Megger", og disse værdier indsættes i regnearket. Værdierne skal indsættes meget nøjagtigt. Derefter udregnes X punktet.</t>
  </si>
  <si>
    <t>Beregning på et varmelegeme - enkelt leder - der har overgang til skærm (beskyttelsesjord)</t>
  </si>
  <si>
    <t>Gulvvarmelegemer er noget helt andet, de grove fejl er, at der er slået søm eller skruer ned i varmelegemet, og så er en udskiftning af X punktet den eneste løsning. Gulvvarmemåtter findes som</t>
  </si>
  <si>
    <t>2-ledere. I princippet er det blot, at ledningen - varmetråden - går frem og tilbage til samme udgangspunkt. I princippet kan regnearket bruges, men afstanden til X punktet er svært at bestemme.</t>
  </si>
  <si>
    <t>En hyppig fejl ved varmelegemer er, at der er kommet fugt (vand) ind i isolationen efter lang tids opbevaring uden brug. Det får fejlstrømsafbryderen til at slå fra.</t>
  </si>
  <si>
    <t>Disse fejl kan i nogen grad afhjælpes ved at frakoble beskyttelsesjord (gul/grøn) ledning, for så at opvarme isolationen (kvartssand).</t>
  </si>
  <si>
    <t>Der er her tale om metalvarmelegemer til brug i f. eks. drivhuse eller på terrasser. Det er ikke noget man selv gør, for naturligvis skal man først undersøge med en megger, om der er en direkte kortslutning</t>
  </si>
  <si>
    <t>mellem fase og metalskærm. Hvis dette er tilfældet vil sikringen i gruppen brænde over. En bedre løsning for at få fugten ud af isolationen er, at opvarme varmelegemet med en varmepistol.</t>
  </si>
  <si>
    <t>Spændingsfaldet langs varmetråden falder med afstanden målt fra neutral (Neg) til fase (Pos) . Denne kan beregnes, så spændingen i X punktet kendes og dermed overgangsmodstanden ved 30 mA,</t>
  </si>
  <si>
    <t>som er den strøm fejlstrømsafbryderen slår fra ved. I viste eksempel er spændingen i X punktet: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</si>
</sst>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164" formatCode="0.000000"/>
    <numFmt numFmtId="165" formatCode="0.0000"/>
    <numFmt numFmtId="166" formatCode="_ * #,##0.00000000_ ;_ * \-#,##0.00000000_ ;_ * &quot;-&quot;??_ ;_ @_ "/>
    <numFmt numFmtId="167" formatCode="#,##0.0000"/>
    <numFmt numFmtId="168" formatCode="0.0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0" tint="-4.9989318521683403E-2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17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23">
    <border>
      <left/>
      <right/>
      <top/>
      <bottom/>
      <diagonal/>
    </border>
    <border>
      <left/>
      <right/>
      <top style="mediumDashed">
        <color auto="1"/>
      </top>
      <bottom style="thick">
        <color auto="1"/>
      </bottom>
      <diagonal/>
    </border>
    <border>
      <left/>
      <right/>
      <top style="thick">
        <color auto="1"/>
      </top>
      <bottom style="mediumDashed">
        <color auto="1"/>
      </bottom>
      <diagonal/>
    </border>
    <border>
      <left style="thin">
        <color indexed="64"/>
      </left>
      <right/>
      <top style="mediumDashed">
        <color auto="1"/>
      </top>
      <bottom/>
      <diagonal/>
    </border>
    <border>
      <left/>
      <right/>
      <top/>
      <bottom style="mediumDashed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ck">
        <color auto="1"/>
      </bottom>
      <diagonal/>
    </border>
    <border>
      <left style="mediumDashed">
        <color auto="1"/>
      </left>
      <right/>
      <top style="mediumDashed">
        <color auto="1"/>
      </top>
      <bottom style="thick">
        <color auto="1"/>
      </bottom>
      <diagonal/>
    </border>
    <border>
      <left style="mediumDashed">
        <color auto="1"/>
      </left>
      <right/>
      <top style="thick">
        <color auto="1"/>
      </top>
      <bottom style="mediumDashed">
        <color auto="1"/>
      </bottom>
      <diagonal/>
    </border>
    <border>
      <left/>
      <right style="mediumDashed">
        <color auto="1"/>
      </right>
      <top style="mediumDashed">
        <color auto="1"/>
      </top>
      <bottom style="thick">
        <color auto="1"/>
      </bottom>
      <diagonal/>
    </border>
    <border>
      <left/>
      <right style="mediumDashed">
        <color auto="1"/>
      </right>
      <top style="thick">
        <color auto="1"/>
      </top>
      <bottom style="mediumDashed">
        <color auto="1"/>
      </bottom>
      <diagonal/>
    </border>
    <border>
      <left style="mediumDashDotDot">
        <color auto="1"/>
      </left>
      <right/>
      <top style="mediumDashed">
        <color auto="1"/>
      </top>
      <bottom style="thick">
        <color auto="1"/>
      </bottom>
      <diagonal/>
    </border>
    <border>
      <left style="mediumDashDotDot">
        <color auto="1"/>
      </left>
      <right/>
      <top style="thick">
        <color auto="1"/>
      </top>
      <bottom style="mediumDashed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Dashed">
        <color auto="1"/>
      </left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</cellStyleXfs>
  <cellXfs count="91">
    <xf numFmtId="0" fontId="0" fillId="0" borderId="0" xfId="0"/>
    <xf numFmtId="0" fontId="0" fillId="3" borderId="0" xfId="0" applyFill="1" applyBorder="1"/>
    <xf numFmtId="0" fontId="1" fillId="3" borderId="0" xfId="0" applyFont="1" applyFill="1" applyBorder="1" applyAlignment="1">
      <alignment horizontal="center"/>
    </xf>
    <xf numFmtId="166" fontId="0" fillId="3" borderId="9" xfId="2" applyNumberFormat="1" applyFont="1" applyFill="1" applyBorder="1" applyAlignment="1">
      <alignment horizontal="center"/>
    </xf>
    <xf numFmtId="166" fontId="0" fillId="3" borderId="6" xfId="2" applyNumberFormat="1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168" fontId="5" fillId="3" borderId="0" xfId="0" applyNumberFormat="1" applyFont="1" applyFill="1" applyBorder="1" applyAlignment="1" applyProtection="1">
      <alignment vertical="center"/>
      <protection hidden="1"/>
    </xf>
    <xf numFmtId="0" fontId="0" fillId="3" borderId="5" xfId="0" applyFont="1" applyFill="1" applyBorder="1"/>
    <xf numFmtId="0" fontId="0" fillId="0" borderId="0" xfId="0" applyFont="1"/>
    <xf numFmtId="0" fontId="0" fillId="3" borderId="11" xfId="0" applyFont="1" applyFill="1" applyBorder="1"/>
    <xf numFmtId="0" fontId="0" fillId="3" borderId="0" xfId="0" applyFont="1" applyFill="1" applyBorder="1"/>
    <xf numFmtId="0" fontId="0" fillId="3" borderId="12" xfId="0" applyFont="1" applyFill="1" applyBorder="1"/>
    <xf numFmtId="0" fontId="0" fillId="4" borderId="14" xfId="0" applyFont="1" applyFill="1" applyBorder="1"/>
    <xf numFmtId="0" fontId="0" fillId="4" borderId="1" xfId="0" applyFont="1" applyFill="1" applyBorder="1"/>
    <xf numFmtId="0" fontId="0" fillId="4" borderId="18" xfId="0" applyFont="1" applyFill="1" applyBorder="1"/>
    <xf numFmtId="0" fontId="0" fillId="4" borderId="16" xfId="0" applyFont="1" applyFill="1" applyBorder="1"/>
    <xf numFmtId="0" fontId="0" fillId="4" borderId="15" xfId="0" applyFont="1" applyFill="1" applyBorder="1"/>
    <xf numFmtId="0" fontId="0" fillId="4" borderId="2" xfId="0" applyFont="1" applyFill="1" applyBorder="1"/>
    <xf numFmtId="0" fontId="0" fillId="4" borderId="19" xfId="0" applyFont="1" applyFill="1" applyBorder="1"/>
    <xf numFmtId="0" fontId="0" fillId="4" borderId="17" xfId="0" applyFont="1" applyFill="1" applyBorder="1"/>
    <xf numFmtId="0" fontId="0" fillId="3" borderId="0" xfId="0" applyFont="1" applyFill="1" applyBorder="1" applyAlignment="1">
      <alignment horizontal="center"/>
    </xf>
    <xf numFmtId="0" fontId="0" fillId="3" borderId="3" xfId="0" applyFont="1" applyFill="1" applyBorder="1"/>
    <xf numFmtId="4" fontId="0" fillId="3" borderId="0" xfId="0" applyNumberFormat="1" applyFont="1" applyFill="1" applyBorder="1" applyAlignment="1">
      <alignment horizontal="center"/>
    </xf>
    <xf numFmtId="0" fontId="0" fillId="2" borderId="5" xfId="0" applyFont="1" applyFill="1" applyBorder="1" applyProtection="1">
      <protection locked="0"/>
    </xf>
    <xf numFmtId="0" fontId="0" fillId="3" borderId="6" xfId="0" applyFont="1" applyFill="1" applyBorder="1" applyAlignment="1">
      <alignment horizontal="center"/>
    </xf>
    <xf numFmtId="0" fontId="0" fillId="3" borderId="7" xfId="0" applyFont="1" applyFill="1" applyBorder="1" applyAlignment="1">
      <alignment horizontal="center"/>
    </xf>
    <xf numFmtId="0" fontId="0" fillId="2" borderId="11" xfId="0" applyFont="1" applyFill="1" applyBorder="1" applyProtection="1">
      <protection locked="0"/>
    </xf>
    <xf numFmtId="0" fontId="0" fillId="3" borderId="12" xfId="0" applyFont="1" applyFill="1" applyBorder="1" applyAlignment="1">
      <alignment horizontal="center"/>
    </xf>
    <xf numFmtId="0" fontId="0" fillId="2" borderId="8" xfId="0" applyFont="1" applyFill="1" applyBorder="1" applyProtection="1">
      <protection locked="0"/>
    </xf>
    <xf numFmtId="0" fontId="0" fillId="3" borderId="9" xfId="0" applyFont="1" applyFill="1" applyBorder="1" applyAlignment="1">
      <alignment horizontal="center"/>
    </xf>
    <xf numFmtId="0" fontId="0" fillId="3" borderId="10" xfId="0" applyFont="1" applyFill="1" applyBorder="1" applyAlignment="1">
      <alignment horizontal="center"/>
    </xf>
    <xf numFmtId="165" fontId="0" fillId="3" borderId="0" xfId="0" applyNumberFormat="1" applyFont="1" applyFill="1" applyBorder="1"/>
    <xf numFmtId="0" fontId="7" fillId="3" borderId="0" xfId="1" applyFont="1" applyFill="1" applyBorder="1" applyAlignment="1" applyProtection="1"/>
    <xf numFmtId="0" fontId="0" fillId="3" borderId="6" xfId="0" applyFont="1" applyFill="1" applyBorder="1" applyAlignment="1">
      <alignment horizontal="center" vertical="center"/>
    </xf>
    <xf numFmtId="0" fontId="0" fillId="3" borderId="6" xfId="0" applyFont="1" applyFill="1" applyBorder="1" applyAlignment="1">
      <alignment horizontal="left" vertical="center"/>
    </xf>
    <xf numFmtId="164" fontId="0" fillId="3" borderId="0" xfId="0" applyNumberFormat="1" applyFont="1" applyFill="1" applyBorder="1"/>
    <xf numFmtId="0" fontId="0" fillId="3" borderId="9" xfId="0" applyFont="1" applyFill="1" applyBorder="1" applyAlignment="1">
      <alignment horizontal="center" vertical="center"/>
    </xf>
    <xf numFmtId="0" fontId="0" fillId="3" borderId="9" xfId="0" applyFont="1" applyFill="1" applyBorder="1" applyAlignment="1">
      <alignment horizontal="left" vertical="center"/>
    </xf>
    <xf numFmtId="0" fontId="0" fillId="3" borderId="20" xfId="0" applyFont="1" applyFill="1" applyBorder="1"/>
    <xf numFmtId="0" fontId="0" fillId="3" borderId="20" xfId="0" applyFont="1" applyFill="1" applyBorder="1" applyAlignment="1">
      <alignment horizontal="center"/>
    </xf>
    <xf numFmtId="0" fontId="0" fillId="3" borderId="21" xfId="0" applyFont="1" applyFill="1" applyBorder="1"/>
    <xf numFmtId="2" fontId="0" fillId="3" borderId="21" xfId="0" applyNumberFormat="1" applyFont="1" applyFill="1" applyBorder="1" applyAlignment="1"/>
    <xf numFmtId="0" fontId="0" fillId="3" borderId="21" xfId="0" applyFont="1" applyFill="1" applyBorder="1" applyAlignment="1">
      <alignment horizontal="center"/>
    </xf>
    <xf numFmtId="168" fontId="0" fillId="3" borderId="0" xfId="0" applyNumberFormat="1" applyFont="1" applyFill="1" applyBorder="1"/>
    <xf numFmtId="0" fontId="0" fillId="3" borderId="9" xfId="0" applyFont="1" applyFill="1" applyBorder="1"/>
    <xf numFmtId="0" fontId="4" fillId="3" borderId="6" xfId="0" applyFont="1" applyFill="1" applyBorder="1" applyAlignment="1">
      <alignment horizontal="center"/>
    </xf>
    <xf numFmtId="0" fontId="0" fillId="3" borderId="7" xfId="0" applyFont="1" applyFill="1" applyBorder="1" applyAlignment="1"/>
    <xf numFmtId="0" fontId="5" fillId="3" borderId="0" xfId="0" applyFont="1" applyFill="1" applyBorder="1" applyAlignment="1" applyProtection="1">
      <alignment vertical="center"/>
      <protection hidden="1"/>
    </xf>
    <xf numFmtId="0" fontId="0" fillId="3" borderId="5" xfId="0" applyFill="1" applyBorder="1" applyProtection="1">
      <protection hidden="1"/>
    </xf>
    <xf numFmtId="0" fontId="0" fillId="3" borderId="6" xfId="0" applyFill="1" applyBorder="1" applyProtection="1">
      <protection hidden="1"/>
    </xf>
    <xf numFmtId="0" fontId="0" fillId="3" borderId="7" xfId="0" applyFill="1" applyBorder="1" applyProtection="1">
      <protection hidden="1"/>
    </xf>
    <xf numFmtId="0" fontId="0" fillId="0" borderId="0" xfId="0" applyProtection="1">
      <protection hidden="1"/>
    </xf>
    <xf numFmtId="0" fontId="0" fillId="3" borderId="11" xfId="0" applyFill="1" applyBorder="1" applyProtection="1">
      <protection hidden="1"/>
    </xf>
    <xf numFmtId="0" fontId="0" fillId="3" borderId="0" xfId="0" applyFill="1" applyBorder="1" applyProtection="1">
      <protection hidden="1"/>
    </xf>
    <xf numFmtId="0" fontId="0" fillId="3" borderId="12" xfId="0" applyFill="1" applyBorder="1" applyProtection="1">
      <protection hidden="1"/>
    </xf>
    <xf numFmtId="0" fontId="0" fillId="3" borderId="9" xfId="0" applyFill="1" applyBorder="1" applyProtection="1">
      <protection hidden="1"/>
    </xf>
    <xf numFmtId="0" fontId="9" fillId="3" borderId="6" xfId="0" applyFont="1" applyFill="1" applyBorder="1" applyProtection="1">
      <protection hidden="1"/>
    </xf>
    <xf numFmtId="0" fontId="0" fillId="3" borderId="0" xfId="0" applyFill="1" applyBorder="1" applyAlignment="1" applyProtection="1">
      <alignment horizontal="center"/>
      <protection hidden="1"/>
    </xf>
    <xf numFmtId="167" fontId="0" fillId="3" borderId="0" xfId="0" applyNumberFormat="1" applyFont="1" applyFill="1" applyBorder="1" applyAlignment="1" applyProtection="1">
      <alignment horizontal="center"/>
      <protection locked="0"/>
    </xf>
    <xf numFmtId="165" fontId="0" fillId="3" borderId="0" xfId="0" applyNumberFormat="1" applyFont="1" applyFill="1" applyBorder="1" applyAlignment="1">
      <alignment horizontal="center"/>
    </xf>
    <xf numFmtId="0" fontId="0" fillId="3" borderId="0" xfId="0" applyFont="1" applyFill="1" applyBorder="1" applyAlignment="1">
      <alignment horizontal="center"/>
    </xf>
    <xf numFmtId="4" fontId="0" fillId="3" borderId="0" xfId="0" applyNumberFormat="1" applyFont="1" applyFill="1" applyBorder="1" applyAlignment="1">
      <alignment horizontal="center"/>
    </xf>
    <xf numFmtId="165" fontId="0" fillId="3" borderId="21" xfId="0" applyNumberFormat="1" applyFont="1" applyFill="1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167" fontId="0" fillId="3" borderId="0" xfId="0" applyNumberFormat="1" applyFont="1" applyFill="1" applyBorder="1" applyAlignment="1">
      <alignment horizontal="center"/>
    </xf>
    <xf numFmtId="167" fontId="0" fillId="3" borderId="20" xfId="0" applyNumberFormat="1" applyFont="1" applyFill="1" applyBorder="1" applyAlignment="1">
      <alignment horizontal="center"/>
    </xf>
    <xf numFmtId="167" fontId="0" fillId="3" borderId="21" xfId="0" applyNumberFormat="1" applyFont="1" applyFill="1" applyBorder="1" applyAlignment="1">
      <alignment horizontal="center"/>
    </xf>
    <xf numFmtId="0" fontId="5" fillId="3" borderId="0" xfId="0" applyFont="1" applyFill="1" applyBorder="1" applyAlignment="1" applyProtection="1">
      <alignment horizontal="left" vertical="center"/>
      <protection hidden="1"/>
    </xf>
    <xf numFmtId="4" fontId="0" fillId="3" borderId="6" xfId="0" applyNumberFormat="1" applyFill="1" applyBorder="1" applyAlignment="1">
      <alignment horizontal="center" vertical="distributed"/>
    </xf>
    <xf numFmtId="4" fontId="0" fillId="3" borderId="6" xfId="0" applyNumberFormat="1" applyFont="1" applyFill="1" applyBorder="1" applyAlignment="1">
      <alignment horizontal="center" vertical="distributed"/>
    </xf>
    <xf numFmtId="4" fontId="0" fillId="3" borderId="0" xfId="0" applyNumberFormat="1" applyFont="1" applyFill="1" applyBorder="1" applyAlignment="1">
      <alignment horizontal="center" vertical="distributed"/>
    </xf>
    <xf numFmtId="0" fontId="8" fillId="3" borderId="6" xfId="0" applyFont="1" applyFill="1" applyBorder="1" applyAlignment="1">
      <alignment horizontal="center"/>
    </xf>
    <xf numFmtId="0" fontId="6" fillId="3" borderId="8" xfId="0" applyFont="1" applyFill="1" applyBorder="1" applyAlignment="1" applyProtection="1">
      <alignment horizontal="center"/>
      <protection hidden="1"/>
    </xf>
    <xf numFmtId="0" fontId="6" fillId="3" borderId="9" xfId="0" applyFont="1" applyFill="1" applyBorder="1" applyAlignment="1" applyProtection="1">
      <alignment horizontal="center"/>
      <protection hidden="1"/>
    </xf>
    <xf numFmtId="0" fontId="0" fillId="3" borderId="6" xfId="0" applyFont="1" applyFill="1" applyBorder="1" applyAlignment="1">
      <alignment horizontal="center" vertical="center"/>
    </xf>
    <xf numFmtId="0" fontId="0" fillId="3" borderId="7" xfId="0" applyFont="1" applyFill="1" applyBorder="1" applyAlignment="1">
      <alignment horizontal="center" vertical="center"/>
    </xf>
    <xf numFmtId="0" fontId="0" fillId="3" borderId="9" xfId="0" applyFont="1" applyFill="1" applyBorder="1" applyAlignment="1">
      <alignment horizontal="center" vertical="center"/>
    </xf>
    <xf numFmtId="0" fontId="0" fillId="3" borderId="10" xfId="0" applyFont="1" applyFill="1" applyBorder="1" applyAlignment="1">
      <alignment horizontal="center" vertical="center"/>
    </xf>
    <xf numFmtId="0" fontId="6" fillId="3" borderId="10" xfId="0" applyFont="1" applyFill="1" applyBorder="1" applyAlignment="1" applyProtection="1">
      <alignment horizontal="center"/>
      <protection hidden="1"/>
    </xf>
    <xf numFmtId="0" fontId="0" fillId="3" borderId="13" xfId="0" applyFont="1" applyFill="1" applyBorder="1" applyAlignment="1">
      <alignment horizontal="center"/>
    </xf>
    <xf numFmtId="167" fontId="0" fillId="2" borderId="5" xfId="0" applyNumberFormat="1" applyFont="1" applyFill="1" applyBorder="1" applyAlignment="1" applyProtection="1">
      <alignment horizontal="center"/>
      <protection locked="0"/>
    </xf>
    <xf numFmtId="167" fontId="0" fillId="2" borderId="6" xfId="0" applyNumberFormat="1" applyFont="1" applyFill="1" applyBorder="1" applyAlignment="1" applyProtection="1">
      <alignment horizontal="center"/>
      <protection locked="0"/>
    </xf>
    <xf numFmtId="167" fontId="0" fillId="2" borderId="8" xfId="0" applyNumberFormat="1" applyFont="1" applyFill="1" applyBorder="1" applyAlignment="1" applyProtection="1">
      <alignment horizontal="center"/>
      <protection locked="0"/>
    </xf>
    <xf numFmtId="167" fontId="0" fillId="2" borderId="9" xfId="0" applyNumberFormat="1" applyFont="1" applyFill="1" applyBorder="1" applyAlignment="1" applyProtection="1">
      <alignment horizontal="center"/>
      <protection locked="0"/>
    </xf>
    <xf numFmtId="0" fontId="0" fillId="3" borderId="0" xfId="0" applyFont="1" applyFill="1" applyBorder="1" applyAlignment="1">
      <alignment horizontal="left"/>
    </xf>
    <xf numFmtId="0" fontId="5" fillId="3" borderId="0" xfId="0" applyFont="1" applyFill="1" applyBorder="1" applyAlignment="1" applyProtection="1">
      <alignment horizontal="center" vertical="center"/>
      <protection hidden="1"/>
    </xf>
    <xf numFmtId="0" fontId="0" fillId="3" borderId="22" xfId="0" applyFont="1" applyFill="1" applyBorder="1" applyAlignment="1">
      <alignment horizontal="center"/>
    </xf>
    <xf numFmtId="0" fontId="5" fillId="3" borderId="12" xfId="0" applyFont="1" applyFill="1" applyBorder="1" applyAlignment="1" applyProtection="1">
      <alignment horizontal="center" vertical="center"/>
      <protection hidden="1"/>
    </xf>
    <xf numFmtId="0" fontId="6" fillId="3" borderId="8" xfId="0" applyFont="1" applyFill="1" applyBorder="1" applyAlignment="1" applyProtection="1">
      <alignment horizontal="center"/>
    </xf>
    <xf numFmtId="0" fontId="6" fillId="3" borderId="9" xfId="0" applyFont="1" applyFill="1" applyBorder="1" applyAlignment="1" applyProtection="1">
      <alignment horizontal="center"/>
    </xf>
    <xf numFmtId="0" fontId="6" fillId="3" borderId="10" xfId="0" applyFont="1" applyFill="1" applyBorder="1" applyAlignment="1" applyProtection="1">
      <alignment horizontal="center"/>
    </xf>
  </cellXfs>
  <cellStyles count="3">
    <cellStyle name="1000-sep (2 dec)" xfId="2" builtinId="3"/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175260</xdr:rowOff>
    </xdr:from>
    <xdr:to>
      <xdr:col>16</xdr:col>
      <xdr:colOff>0</xdr:colOff>
      <xdr:row>6</xdr:row>
      <xdr:rowOff>0</xdr:rowOff>
    </xdr:to>
    <xdr:cxnSp macro="">
      <xdr:nvCxnSpPr>
        <xdr:cNvPr id="3" name="Lige pilforbindelse 2"/>
        <xdr:cNvCxnSpPr/>
      </xdr:nvCxnSpPr>
      <xdr:spPr>
        <a:xfrm flipV="1">
          <a:off x="2293620" y="1303020"/>
          <a:ext cx="3276600" cy="7620"/>
        </a:xfrm>
        <a:prstGeom prst="straightConnector1">
          <a:avLst/>
        </a:prstGeom>
        <a:ln w="12700">
          <a:solidFill>
            <a:srgbClr val="0070C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7620</xdr:colOff>
      <xdr:row>5</xdr:row>
      <xdr:rowOff>175260</xdr:rowOff>
    </xdr:from>
    <xdr:to>
      <xdr:col>25</xdr:col>
      <xdr:colOff>7620</xdr:colOff>
      <xdr:row>5</xdr:row>
      <xdr:rowOff>175260</xdr:rowOff>
    </xdr:to>
    <xdr:cxnSp macro="">
      <xdr:nvCxnSpPr>
        <xdr:cNvPr id="5" name="Lige pilforbindelse 4"/>
        <xdr:cNvCxnSpPr/>
      </xdr:nvCxnSpPr>
      <xdr:spPr>
        <a:xfrm>
          <a:off x="5577840" y="1303020"/>
          <a:ext cx="3474720" cy="0"/>
        </a:xfrm>
        <a:prstGeom prst="straightConnector1">
          <a:avLst/>
        </a:prstGeom>
        <a:ln w="12700">
          <a:solidFill>
            <a:srgbClr val="FF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da.wikipedia.org/wiki/Isolationstester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Ark1">
    <pageSetUpPr fitToPage="1"/>
  </sheetPr>
  <dimension ref="A1:AC32"/>
  <sheetViews>
    <sheetView tabSelected="1" workbookViewId="0"/>
  </sheetViews>
  <sheetFormatPr defaultColWidth="8.85546875" defaultRowHeight="15"/>
  <cols>
    <col min="1" max="1" width="1.28515625" style="8" customWidth="1"/>
    <col min="2" max="2" width="8.7109375" style="8" customWidth="1"/>
    <col min="3" max="6" width="4.7109375" style="8" customWidth="1"/>
    <col min="7" max="12" width="5.7109375" style="8" customWidth="1"/>
    <col min="13" max="13" width="11.7109375" style="8" customWidth="1"/>
    <col min="14" max="14" width="6.140625" style="8" bestFit="1" customWidth="1"/>
    <col min="15" max="16" width="5.7109375" style="8" customWidth="1"/>
    <col min="17" max="17" width="13.7109375" style="8" customWidth="1"/>
    <col min="18" max="20" width="5.7109375" style="8" customWidth="1"/>
    <col min="21" max="21" width="10" style="8" bestFit="1" customWidth="1"/>
    <col min="22" max="25" width="5.7109375" style="8" customWidth="1"/>
    <col min="26" max="26" width="4.7109375" style="8" customWidth="1"/>
    <col min="27" max="27" width="5.7109375" style="8" customWidth="1"/>
    <col min="28" max="51" width="4.7109375" style="8" customWidth="1"/>
    <col min="52" max="16384" width="8.85546875" style="8"/>
  </cols>
  <sheetData>
    <row r="1" spans="1:29" ht="18.75">
      <c r="A1" s="7"/>
      <c r="B1" s="71" t="s">
        <v>83</v>
      </c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45"/>
      <c r="AC1" s="46"/>
    </row>
    <row r="2" spans="1:29">
      <c r="A2" s="9"/>
      <c r="B2" s="10"/>
      <c r="C2" s="10"/>
      <c r="D2" s="10"/>
      <c r="E2" s="10"/>
      <c r="F2" s="10"/>
      <c r="G2" s="60" t="s">
        <v>1</v>
      </c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10"/>
      <c r="AA2" s="10"/>
      <c r="AB2" s="10"/>
      <c r="AC2" s="11"/>
    </row>
    <row r="3" spans="1:29" ht="15.75" thickBot="1">
      <c r="A3" s="9"/>
      <c r="B3" s="10"/>
      <c r="C3" s="10"/>
      <c r="D3" s="10"/>
      <c r="E3" s="10"/>
      <c r="F3" s="10"/>
      <c r="G3" s="63" t="str">
        <f>CONCATENATE(G13,J13,K13)</f>
        <v>Længde: 1000 cm</v>
      </c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10" t="s">
        <v>0</v>
      </c>
      <c r="AA3" s="10"/>
      <c r="AB3" s="10"/>
      <c r="AC3" s="11"/>
    </row>
    <row r="4" spans="1:29" ht="15.75" thickBot="1">
      <c r="A4" s="9"/>
      <c r="B4" s="10"/>
      <c r="C4" s="85" t="str">
        <f>IF(J11=230,"fase",IF(J11=400,"Fase","Pos"))</f>
        <v>fase</v>
      </c>
      <c r="D4" s="85"/>
      <c r="E4" s="79" t="s">
        <v>22</v>
      </c>
      <c r="F4" s="79"/>
      <c r="G4" s="12"/>
      <c r="H4" s="13"/>
      <c r="I4" s="13"/>
      <c r="J4" s="13"/>
      <c r="K4" s="13"/>
      <c r="L4" s="13"/>
      <c r="M4" s="13"/>
      <c r="N4" s="13"/>
      <c r="O4" s="13"/>
      <c r="P4" s="13"/>
      <c r="Q4" s="14"/>
      <c r="R4" s="13"/>
      <c r="S4" s="13"/>
      <c r="T4" s="13"/>
      <c r="U4" s="13"/>
      <c r="V4" s="13"/>
      <c r="W4" s="13"/>
      <c r="X4" s="13"/>
      <c r="Y4" s="15"/>
      <c r="Z4" s="86" t="s">
        <v>22</v>
      </c>
      <c r="AA4" s="79"/>
      <c r="AB4" s="85" t="str">
        <f>IF(J11=230,"Neutral",IF(J11=400,"Fase","Neg"))</f>
        <v>Neutral</v>
      </c>
      <c r="AC4" s="87"/>
    </row>
    <row r="5" spans="1:29" ht="16.5" thickTop="1" thickBot="1">
      <c r="A5" s="9"/>
      <c r="B5" s="10"/>
      <c r="C5" s="60" t="str">
        <f>CONCATENATE(J11,K11)</f>
        <v>230 Volt</v>
      </c>
      <c r="D5" s="60"/>
      <c r="E5" s="60" t="s">
        <v>25</v>
      </c>
      <c r="F5" s="60"/>
      <c r="G5" s="16"/>
      <c r="H5" s="17"/>
      <c r="I5" s="17"/>
      <c r="J5" s="17"/>
      <c r="K5" s="17"/>
      <c r="L5" s="17"/>
      <c r="M5" s="17"/>
      <c r="N5" s="17"/>
      <c r="O5" s="17"/>
      <c r="P5" s="17"/>
      <c r="Q5" s="18"/>
      <c r="R5" s="17"/>
      <c r="S5" s="17"/>
      <c r="T5" s="17"/>
      <c r="U5" s="17"/>
      <c r="V5" s="17"/>
      <c r="W5" s="17"/>
      <c r="X5" s="17"/>
      <c r="Y5" s="19"/>
      <c r="Z5" s="60" t="s">
        <v>26</v>
      </c>
      <c r="AA5" s="60"/>
      <c r="AB5" s="85" t="str">
        <f>IF(J11=230,"0",IF(J11=400,C5,0))</f>
        <v>0</v>
      </c>
      <c r="AC5" s="87"/>
    </row>
    <row r="6" spans="1:29">
      <c r="A6" s="9"/>
      <c r="B6" s="10"/>
      <c r="C6" s="10"/>
      <c r="D6" s="10"/>
      <c r="E6" s="10"/>
      <c r="F6" s="10"/>
      <c r="G6" s="10"/>
      <c r="H6" s="10"/>
      <c r="I6" s="10"/>
      <c r="J6" s="10"/>
      <c r="K6" s="20" t="s">
        <v>23</v>
      </c>
      <c r="L6" s="10"/>
      <c r="M6" s="10"/>
      <c r="N6" s="10"/>
      <c r="O6" s="10"/>
      <c r="P6" s="10"/>
      <c r="Q6" s="21" t="s">
        <v>27</v>
      </c>
      <c r="R6" s="10"/>
      <c r="S6" s="10"/>
      <c r="T6" s="10"/>
      <c r="U6" s="20" t="s">
        <v>24</v>
      </c>
      <c r="V6" s="10"/>
      <c r="W6" s="10"/>
      <c r="X6" s="10"/>
      <c r="Y6" s="10"/>
      <c r="Z6" s="10" t="s">
        <v>0</v>
      </c>
      <c r="AA6" s="10"/>
      <c r="AB6" s="10"/>
      <c r="AC6" s="11"/>
    </row>
    <row r="7" spans="1:29">
      <c r="A7" s="9"/>
      <c r="B7" s="10"/>
      <c r="C7" s="10"/>
      <c r="D7" s="10"/>
      <c r="E7" s="10"/>
      <c r="F7" s="10"/>
      <c r="G7" s="60" t="s">
        <v>44</v>
      </c>
      <c r="H7" s="60"/>
      <c r="I7" s="60"/>
      <c r="J7" s="61">
        <f>+I20</f>
        <v>4631.74</v>
      </c>
      <c r="K7" s="60"/>
      <c r="L7" s="60"/>
      <c r="M7" s="20" t="s">
        <v>15</v>
      </c>
      <c r="N7" s="60" t="s">
        <v>52</v>
      </c>
      <c r="O7" s="60"/>
      <c r="P7" s="10"/>
      <c r="Q7" s="20" t="s">
        <v>45</v>
      </c>
      <c r="R7" s="61">
        <f>+I21</f>
        <v>4621.16</v>
      </c>
      <c r="S7" s="61"/>
      <c r="T7" s="61"/>
      <c r="U7" s="20" t="s">
        <v>15</v>
      </c>
      <c r="V7" s="60" t="s">
        <v>52</v>
      </c>
      <c r="W7" s="60"/>
      <c r="X7" s="10"/>
      <c r="Y7" s="10"/>
      <c r="Z7" s="10"/>
      <c r="AA7" s="10"/>
      <c r="AB7" s="10"/>
      <c r="AC7" s="11"/>
    </row>
    <row r="8" spans="1:29">
      <c r="A8" s="9"/>
      <c r="B8" s="10"/>
      <c r="C8" s="10"/>
      <c r="D8" s="10"/>
      <c r="E8" s="10"/>
      <c r="F8" s="10"/>
      <c r="G8" s="10"/>
      <c r="H8" s="10"/>
      <c r="I8" s="10"/>
      <c r="J8" s="22"/>
      <c r="K8" s="20"/>
      <c r="L8" s="20"/>
      <c r="M8" s="20"/>
      <c r="N8" s="10"/>
      <c r="O8" s="10"/>
      <c r="P8" s="10"/>
      <c r="Q8" s="1" t="s">
        <v>75</v>
      </c>
      <c r="R8" s="10"/>
      <c r="S8" s="10"/>
      <c r="T8" s="10"/>
      <c r="U8" s="22"/>
      <c r="V8" s="20"/>
      <c r="W8" s="20"/>
      <c r="X8" s="10"/>
      <c r="Y8" s="10"/>
      <c r="Z8" s="10"/>
      <c r="AA8" s="10"/>
      <c r="AB8" s="10"/>
      <c r="AC8" s="11"/>
    </row>
    <row r="9" spans="1:29">
      <c r="A9" s="9"/>
      <c r="B9" s="10"/>
      <c r="C9" s="10"/>
      <c r="D9" s="10"/>
      <c r="E9" s="10"/>
      <c r="F9" s="10"/>
      <c r="G9" s="10"/>
      <c r="H9" s="10"/>
      <c r="I9" s="10"/>
      <c r="J9" s="60">
        <f>+I29</f>
        <v>599.99999999999932</v>
      </c>
      <c r="K9" s="60"/>
      <c r="L9" s="60"/>
      <c r="M9" s="20" t="s">
        <v>6</v>
      </c>
      <c r="N9" s="60" t="str">
        <f>CONCATENATE(M26,S26,O26,P26)</f>
        <v>a er 200 cm længere end b</v>
      </c>
      <c r="O9" s="60"/>
      <c r="P9" s="60"/>
      <c r="Q9" s="60"/>
      <c r="R9" s="60"/>
      <c r="S9" s="10"/>
      <c r="T9" s="10"/>
      <c r="U9" s="60">
        <f>+I30</f>
        <v>400.0000000000008</v>
      </c>
      <c r="V9" s="60"/>
      <c r="W9" s="20" t="s">
        <v>6</v>
      </c>
      <c r="X9" s="10"/>
      <c r="Y9" s="10"/>
      <c r="Z9" s="10"/>
      <c r="AA9" s="10"/>
      <c r="AB9" s="10"/>
      <c r="AC9" s="11"/>
    </row>
    <row r="10" spans="1:29" ht="15.75" thickBot="1">
      <c r="A10" s="9"/>
      <c r="B10" s="10"/>
      <c r="C10" s="10"/>
      <c r="D10" s="10"/>
      <c r="E10" s="10"/>
      <c r="F10" s="10"/>
      <c r="G10" s="10"/>
      <c r="H10" s="10"/>
      <c r="I10" s="10"/>
      <c r="J10" s="59">
        <f>J9*Q17</f>
        <v>31.739999999999966</v>
      </c>
      <c r="K10" s="59"/>
      <c r="L10" s="59"/>
      <c r="M10" s="20" t="s">
        <v>15</v>
      </c>
      <c r="N10" s="10"/>
      <c r="O10" s="10"/>
      <c r="P10" s="10"/>
      <c r="Q10" s="10"/>
      <c r="R10" s="10"/>
      <c r="S10" s="10"/>
      <c r="T10" s="10"/>
      <c r="U10" s="59">
        <f>U9*Q17</f>
        <v>21.160000000000043</v>
      </c>
      <c r="V10" s="59"/>
      <c r="W10" s="20" t="s">
        <v>15</v>
      </c>
      <c r="X10" s="10"/>
      <c r="Y10" s="10"/>
      <c r="Z10" s="10"/>
      <c r="AA10" s="10"/>
      <c r="AB10" s="10"/>
      <c r="AC10" s="11"/>
    </row>
    <row r="11" spans="1:29">
      <c r="A11" s="9"/>
      <c r="B11" s="10" t="s">
        <v>2</v>
      </c>
      <c r="C11" s="10"/>
      <c r="D11" s="10"/>
      <c r="E11" s="10"/>
      <c r="F11" s="10"/>
      <c r="G11" s="10" t="s">
        <v>5</v>
      </c>
      <c r="H11" s="10"/>
      <c r="I11" s="10"/>
      <c r="J11" s="23">
        <v>230</v>
      </c>
      <c r="K11" s="24" t="s">
        <v>70</v>
      </c>
      <c r="L11" s="24" t="s">
        <v>18</v>
      </c>
      <c r="M11" s="25" t="s">
        <v>57</v>
      </c>
      <c r="N11" s="10"/>
      <c r="O11" s="1" t="s">
        <v>78</v>
      </c>
      <c r="P11" s="10"/>
      <c r="Q11" s="10"/>
      <c r="R11" s="10"/>
      <c r="S11" s="10"/>
      <c r="T11" s="20">
        <f>J11/J13</f>
        <v>0.23</v>
      </c>
      <c r="U11" s="5" t="s">
        <v>79</v>
      </c>
      <c r="V11" s="1" t="s">
        <v>80</v>
      </c>
      <c r="W11" s="10"/>
      <c r="X11" s="10"/>
      <c r="Y11" s="10"/>
      <c r="Z11" s="20">
        <f>T11*J9</f>
        <v>137.99999999999986</v>
      </c>
      <c r="AA11" s="5" t="s">
        <v>79</v>
      </c>
      <c r="AB11" s="10"/>
      <c r="AC11" s="11"/>
    </row>
    <row r="12" spans="1:29">
      <c r="A12" s="9"/>
      <c r="B12" s="10"/>
      <c r="C12" s="10"/>
      <c r="D12" s="10"/>
      <c r="E12" s="10"/>
      <c r="F12" s="10"/>
      <c r="G12" s="10" t="s">
        <v>3</v>
      </c>
      <c r="H12" s="10"/>
      <c r="I12" s="10"/>
      <c r="J12" s="26">
        <v>1000</v>
      </c>
      <c r="K12" s="20" t="s">
        <v>20</v>
      </c>
      <c r="L12" s="20" t="s">
        <v>4</v>
      </c>
      <c r="M12" s="27" t="s">
        <v>58</v>
      </c>
      <c r="N12" s="10"/>
      <c r="O12" s="1" t="s">
        <v>81</v>
      </c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>
        <f>Z11/0.03</f>
        <v>4599.9999999999955</v>
      </c>
      <c r="AA12" s="2" t="s">
        <v>15</v>
      </c>
      <c r="AB12" s="10"/>
      <c r="AC12" s="11"/>
    </row>
    <row r="13" spans="1:29" ht="15.75" thickBot="1">
      <c r="A13" s="9"/>
      <c r="B13" s="10"/>
      <c r="C13" s="10"/>
      <c r="D13" s="10"/>
      <c r="E13" s="10"/>
      <c r="F13" s="10"/>
      <c r="G13" s="10" t="s">
        <v>46</v>
      </c>
      <c r="H13" s="10"/>
      <c r="I13" s="10"/>
      <c r="J13" s="28">
        <v>1000</v>
      </c>
      <c r="K13" s="29" t="s">
        <v>47</v>
      </c>
      <c r="L13" s="29" t="s">
        <v>19</v>
      </c>
      <c r="M13" s="30" t="s">
        <v>30</v>
      </c>
      <c r="N13" s="10"/>
      <c r="O13" s="1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1"/>
    </row>
    <row r="14" spans="1:29" ht="33" customHeight="1">
      <c r="A14" s="9"/>
      <c r="B14" s="10" t="s">
        <v>59</v>
      </c>
      <c r="C14" s="10"/>
      <c r="D14" s="10"/>
      <c r="E14" s="10"/>
      <c r="F14" s="10"/>
      <c r="G14" s="1" t="s">
        <v>76</v>
      </c>
      <c r="H14" s="10"/>
      <c r="I14" s="10"/>
      <c r="J14" s="10"/>
      <c r="K14" s="10"/>
      <c r="L14" s="2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1"/>
    </row>
    <row r="15" spans="1:29">
      <c r="A15" s="9"/>
      <c r="B15" s="10" t="s">
        <v>7</v>
      </c>
      <c r="C15" s="10"/>
      <c r="D15" s="10"/>
      <c r="E15" s="10"/>
      <c r="F15" s="10"/>
      <c r="G15" s="10" t="s">
        <v>11</v>
      </c>
      <c r="H15" s="10"/>
      <c r="I15" s="10"/>
      <c r="J15" s="10"/>
      <c r="K15" s="10"/>
      <c r="L15" s="10" t="s">
        <v>8</v>
      </c>
      <c r="M15" s="10"/>
      <c r="N15" s="10"/>
      <c r="O15" s="10"/>
      <c r="P15" s="10" t="s">
        <v>10</v>
      </c>
      <c r="Q15" s="31">
        <f>J12/J11</f>
        <v>4.3478260869565215</v>
      </c>
      <c r="R15" s="20" t="s">
        <v>9</v>
      </c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1"/>
    </row>
    <row r="16" spans="1:29" ht="33" customHeight="1">
      <c r="A16" s="9"/>
      <c r="B16" s="10"/>
      <c r="C16" s="10"/>
      <c r="D16" s="10"/>
      <c r="E16" s="10"/>
      <c r="F16" s="10"/>
      <c r="G16" s="10" t="s">
        <v>12</v>
      </c>
      <c r="H16" s="10"/>
      <c r="I16" s="10"/>
      <c r="J16" s="10"/>
      <c r="K16" s="10"/>
      <c r="L16" s="10" t="s">
        <v>13</v>
      </c>
      <c r="M16" s="10"/>
      <c r="N16" s="10"/>
      <c r="O16" s="10"/>
      <c r="P16" s="10" t="s">
        <v>14</v>
      </c>
      <c r="Q16" s="31">
        <f>J11/Q15</f>
        <v>52.900000000000006</v>
      </c>
      <c r="R16" s="20" t="s">
        <v>15</v>
      </c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1"/>
    </row>
    <row r="17" spans="1:29">
      <c r="A17" s="9"/>
      <c r="B17" s="10"/>
      <c r="C17" s="10"/>
      <c r="D17" s="10"/>
      <c r="E17" s="10"/>
      <c r="F17" s="10"/>
      <c r="G17" s="84" t="s">
        <v>16</v>
      </c>
      <c r="H17" s="84"/>
      <c r="I17" s="84"/>
      <c r="J17" s="84"/>
      <c r="K17" s="84"/>
      <c r="L17" s="10" t="s">
        <v>17</v>
      </c>
      <c r="M17" s="10"/>
      <c r="N17" s="10"/>
      <c r="O17" s="10"/>
      <c r="P17" s="10" t="s">
        <v>60</v>
      </c>
      <c r="Q17" s="31">
        <f>Q16/J13</f>
        <v>5.2900000000000003E-2</v>
      </c>
      <c r="R17" s="20" t="s">
        <v>21</v>
      </c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1"/>
    </row>
    <row r="18" spans="1:29">
      <c r="A18" s="9"/>
      <c r="B18" s="10" t="s">
        <v>28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1"/>
    </row>
    <row r="19" spans="1:29" ht="15.75" thickBot="1">
      <c r="A19" s="9"/>
      <c r="B19" s="32" t="s">
        <v>29</v>
      </c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1"/>
    </row>
    <row r="20" spans="1:29">
      <c r="A20" s="9"/>
      <c r="B20" s="10" t="s">
        <v>61</v>
      </c>
      <c r="C20" s="10"/>
      <c r="D20" s="10"/>
      <c r="E20" s="10"/>
      <c r="F20" s="10"/>
      <c r="G20" s="10"/>
      <c r="H20" s="10"/>
      <c r="I20" s="80">
        <v>4631.74</v>
      </c>
      <c r="J20" s="81"/>
      <c r="K20" s="81"/>
      <c r="L20" s="24" t="s">
        <v>15</v>
      </c>
      <c r="M20" s="4">
        <f>+I20/1000000</f>
        <v>4.6317399999999996E-3</v>
      </c>
      <c r="N20" s="33" t="s">
        <v>55</v>
      </c>
      <c r="O20" s="34"/>
      <c r="P20" s="74" t="s">
        <v>51</v>
      </c>
      <c r="Q20" s="74"/>
      <c r="R20" s="74"/>
      <c r="S20" s="74"/>
      <c r="T20" s="75"/>
      <c r="U20" s="35"/>
      <c r="V20" s="10"/>
      <c r="W20" s="10"/>
      <c r="X20" s="10"/>
      <c r="Y20" s="10"/>
      <c r="Z20" s="10"/>
      <c r="AA20" s="10"/>
      <c r="AB20" s="10"/>
      <c r="AC20" s="11"/>
    </row>
    <row r="21" spans="1:29" ht="15.75" thickBot="1">
      <c r="A21" s="9"/>
      <c r="B21" s="10" t="s">
        <v>62</v>
      </c>
      <c r="C21" s="10"/>
      <c r="D21" s="10"/>
      <c r="E21" s="10"/>
      <c r="F21" s="10"/>
      <c r="G21" s="10"/>
      <c r="H21" s="10"/>
      <c r="I21" s="82">
        <v>4621.16</v>
      </c>
      <c r="J21" s="83"/>
      <c r="K21" s="83"/>
      <c r="L21" s="29" t="s">
        <v>15</v>
      </c>
      <c r="M21" s="3">
        <f>I21/1000000</f>
        <v>4.62116E-3</v>
      </c>
      <c r="N21" s="36" t="s">
        <v>56</v>
      </c>
      <c r="O21" s="37"/>
      <c r="P21" s="76"/>
      <c r="Q21" s="76"/>
      <c r="R21" s="76"/>
      <c r="S21" s="76"/>
      <c r="T21" s="77"/>
      <c r="U21" s="10"/>
      <c r="V21" s="10"/>
      <c r="W21" s="10"/>
      <c r="X21" s="10"/>
      <c r="Y21" s="10"/>
      <c r="Z21" s="10"/>
      <c r="AA21" s="10"/>
      <c r="AB21" s="10"/>
      <c r="AC21" s="11"/>
    </row>
    <row r="22" spans="1:29">
      <c r="A22" s="9"/>
      <c r="B22" s="10" t="s">
        <v>34</v>
      </c>
      <c r="C22" s="10"/>
      <c r="D22" s="10"/>
      <c r="E22" s="10" t="s">
        <v>31</v>
      </c>
      <c r="F22" s="10"/>
      <c r="G22" s="10"/>
      <c r="H22" s="10"/>
      <c r="I22" s="64">
        <f>+I20</f>
        <v>4631.74</v>
      </c>
      <c r="J22" s="64"/>
      <c r="K22" s="64"/>
      <c r="L22" s="20" t="s">
        <v>15</v>
      </c>
      <c r="M22" s="68" t="s">
        <v>73</v>
      </c>
      <c r="N22" s="69"/>
      <c r="O22" s="69"/>
      <c r="P22" s="69"/>
      <c r="Q22" s="69"/>
      <c r="R22" s="69"/>
      <c r="S22" s="69"/>
      <c r="T22" s="69"/>
      <c r="U22" s="10"/>
      <c r="V22" s="10"/>
      <c r="W22" s="10"/>
      <c r="X22" s="10"/>
      <c r="Y22" s="10"/>
      <c r="Z22" s="10"/>
      <c r="AA22" s="10"/>
      <c r="AB22" s="10"/>
      <c r="AC22" s="11"/>
    </row>
    <row r="23" spans="1:29">
      <c r="A23" s="9"/>
      <c r="B23" s="38" t="s">
        <v>35</v>
      </c>
      <c r="C23" s="38"/>
      <c r="D23" s="38"/>
      <c r="E23" s="38" t="s">
        <v>32</v>
      </c>
      <c r="F23" s="38"/>
      <c r="G23" s="38"/>
      <c r="H23" s="38"/>
      <c r="I23" s="65">
        <f>+I21</f>
        <v>4621.16</v>
      </c>
      <c r="J23" s="65"/>
      <c r="K23" s="65"/>
      <c r="L23" s="39" t="s">
        <v>15</v>
      </c>
      <c r="M23" s="70"/>
      <c r="N23" s="70"/>
      <c r="O23" s="70"/>
      <c r="P23" s="70"/>
      <c r="Q23" s="70"/>
      <c r="R23" s="70"/>
      <c r="S23" s="70"/>
      <c r="T23" s="70"/>
      <c r="U23" s="10"/>
      <c r="V23" s="10"/>
      <c r="W23" s="10"/>
      <c r="X23" s="10"/>
      <c r="Y23" s="10"/>
      <c r="Z23" s="10"/>
      <c r="AA23" s="10"/>
      <c r="AB23" s="10"/>
      <c r="AC23" s="11"/>
    </row>
    <row r="24" spans="1:29" ht="15.75" thickBot="1">
      <c r="A24" s="9"/>
      <c r="B24" s="40" t="s">
        <v>50</v>
      </c>
      <c r="C24" s="40"/>
      <c r="D24" s="40"/>
      <c r="E24" s="40"/>
      <c r="F24" s="40"/>
      <c r="G24" s="40" t="s">
        <v>42</v>
      </c>
      <c r="H24" s="41"/>
      <c r="I24" s="66">
        <f>+I22-I23</f>
        <v>10.579999999999927</v>
      </c>
      <c r="J24" s="66"/>
      <c r="K24" s="66"/>
      <c r="L24" s="42" t="s">
        <v>15</v>
      </c>
      <c r="M24" s="1" t="s">
        <v>74</v>
      </c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1"/>
    </row>
    <row r="25" spans="1:29" ht="15.75" thickTop="1">
      <c r="A25" s="9"/>
      <c r="B25" s="10" t="s">
        <v>63</v>
      </c>
      <c r="C25" s="10"/>
      <c r="D25" s="10"/>
      <c r="E25" s="10"/>
      <c r="F25" s="10"/>
      <c r="G25" s="10" t="s">
        <v>43</v>
      </c>
      <c r="H25" s="10"/>
      <c r="I25" s="59">
        <f>+Q16</f>
        <v>52.900000000000006</v>
      </c>
      <c r="J25" s="59"/>
      <c r="K25" s="59"/>
      <c r="L25" s="20" t="s">
        <v>15</v>
      </c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1"/>
    </row>
    <row r="26" spans="1:29">
      <c r="A26" s="9"/>
      <c r="B26" s="10" t="s">
        <v>36</v>
      </c>
      <c r="C26" s="10"/>
      <c r="D26" s="10"/>
      <c r="E26" s="10"/>
      <c r="F26" s="10"/>
      <c r="G26" s="10" t="s">
        <v>64</v>
      </c>
      <c r="H26" s="10"/>
      <c r="I26" s="59">
        <f>I24/Q17</f>
        <v>199.99999999999861</v>
      </c>
      <c r="J26" s="59"/>
      <c r="K26" s="59"/>
      <c r="L26" s="10" t="s">
        <v>6</v>
      </c>
      <c r="M26" s="47" t="str">
        <f>IF(N26=0,"",IF(N26&gt;0,"a er ",IF(N26&lt;0,"a er ")))</f>
        <v xml:space="preserve">a er </v>
      </c>
      <c r="N26" s="43">
        <f>ROUND(I26,1)</f>
        <v>200</v>
      </c>
      <c r="O26" s="47" t="str">
        <f>IF(N26=0,"",IF(N26&gt;0," cm ",IF(N26&lt;0," cm ")))</f>
        <v xml:space="preserve"> cm </v>
      </c>
      <c r="P26" s="67" t="str">
        <f>IF(N26&gt;0,P28,IF(N26=0,P30,IF(N26&lt;0,P29)))</f>
        <v>længere end b</v>
      </c>
      <c r="Q26" s="67"/>
      <c r="R26" s="6">
        <f>ABS(N26)</f>
        <v>200</v>
      </c>
      <c r="S26" s="6">
        <f>IF(N26=0,"",IF(N26&gt;0,R26,IF(N26&lt;0,R26)))</f>
        <v>200</v>
      </c>
      <c r="T26" s="10"/>
      <c r="U26" s="10"/>
      <c r="V26" s="10"/>
      <c r="W26" s="10"/>
      <c r="X26" s="10"/>
      <c r="Y26" s="10"/>
      <c r="Z26" s="10"/>
      <c r="AA26" s="10"/>
      <c r="AB26" s="10"/>
      <c r="AC26" s="11"/>
    </row>
    <row r="27" spans="1:29">
      <c r="A27" s="9"/>
      <c r="B27" s="10" t="s">
        <v>36</v>
      </c>
      <c r="C27" s="10"/>
      <c r="D27" s="10"/>
      <c r="E27" s="10"/>
      <c r="F27" s="10"/>
      <c r="G27" s="10" t="s">
        <v>33</v>
      </c>
      <c r="H27" s="10"/>
      <c r="I27" s="59">
        <f>I25/Q17</f>
        <v>1000.0000000000001</v>
      </c>
      <c r="J27" s="59"/>
      <c r="K27" s="59"/>
      <c r="L27" s="10" t="s">
        <v>6</v>
      </c>
      <c r="M27" s="10"/>
      <c r="N27" s="10"/>
      <c r="O27" s="10"/>
      <c r="P27" s="47"/>
      <c r="Q27" s="47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1"/>
    </row>
    <row r="28" spans="1:29" ht="15.75" thickBot="1">
      <c r="A28" s="9"/>
      <c r="B28" s="40" t="s">
        <v>38</v>
      </c>
      <c r="C28" s="40"/>
      <c r="D28" s="40"/>
      <c r="E28" s="40"/>
      <c r="F28" s="40"/>
      <c r="G28" s="40" t="s">
        <v>39</v>
      </c>
      <c r="H28" s="40"/>
      <c r="I28" s="62">
        <f>SUM(I26:I27)</f>
        <v>1199.9999999999986</v>
      </c>
      <c r="J28" s="62"/>
      <c r="K28" s="62"/>
      <c r="L28" s="40" t="s">
        <v>6</v>
      </c>
      <c r="M28" s="10"/>
      <c r="N28" s="10"/>
      <c r="O28" s="10"/>
      <c r="P28" s="10" t="s">
        <v>37</v>
      </c>
      <c r="Q28" s="10"/>
      <c r="R28" s="10"/>
      <c r="S28" s="10"/>
      <c r="T28" s="10"/>
      <c r="U28" s="10"/>
      <c r="V28" s="58"/>
      <c r="W28" s="58"/>
      <c r="X28" s="58"/>
      <c r="Y28" s="10"/>
      <c r="Z28" s="10"/>
      <c r="AA28" s="10"/>
      <c r="AB28" s="10"/>
      <c r="AC28" s="11"/>
    </row>
    <row r="29" spans="1:29" ht="15.75" thickTop="1">
      <c r="A29" s="9"/>
      <c r="B29" s="10" t="s">
        <v>71</v>
      </c>
      <c r="C29" s="10"/>
      <c r="D29" s="10"/>
      <c r="E29" s="10"/>
      <c r="F29" s="10"/>
      <c r="G29" s="10" t="s">
        <v>40</v>
      </c>
      <c r="H29" s="10"/>
      <c r="I29" s="59">
        <f>I28/2</f>
        <v>599.99999999999932</v>
      </c>
      <c r="J29" s="59"/>
      <c r="K29" s="59"/>
      <c r="L29" s="10" t="s">
        <v>6</v>
      </c>
      <c r="M29" s="10"/>
      <c r="N29" s="10"/>
      <c r="O29" s="10"/>
      <c r="P29" s="10" t="s">
        <v>48</v>
      </c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1"/>
    </row>
    <row r="30" spans="1:29">
      <c r="A30" s="9"/>
      <c r="B30" s="10" t="s">
        <v>72</v>
      </c>
      <c r="C30" s="10"/>
      <c r="D30" s="10"/>
      <c r="E30" s="10"/>
      <c r="F30" s="10"/>
      <c r="G30" s="10" t="s">
        <v>41</v>
      </c>
      <c r="H30" s="10"/>
      <c r="I30" s="59">
        <f>I27-I29</f>
        <v>400.0000000000008</v>
      </c>
      <c r="J30" s="59"/>
      <c r="K30" s="59"/>
      <c r="L30" s="10" t="s">
        <v>6</v>
      </c>
      <c r="M30" s="10"/>
      <c r="N30" s="10"/>
      <c r="O30" s="10"/>
      <c r="P30" s="10" t="s">
        <v>49</v>
      </c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1"/>
    </row>
    <row r="31" spans="1:29">
      <c r="A31" s="9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1"/>
    </row>
    <row r="32" spans="1:29" ht="15.75" thickBot="1">
      <c r="A32" s="72" t="s">
        <v>53</v>
      </c>
      <c r="B32" s="73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73" t="s">
        <v>54</v>
      </c>
      <c r="AA32" s="73"/>
      <c r="AB32" s="73"/>
      <c r="AC32" s="78"/>
    </row>
  </sheetData>
  <mergeCells count="39">
    <mergeCell ref="C4:D4"/>
    <mergeCell ref="C5:D5"/>
    <mergeCell ref="Z4:AA4"/>
    <mergeCell ref="AB4:AC4"/>
    <mergeCell ref="AB5:AC5"/>
    <mergeCell ref="B1:AA1"/>
    <mergeCell ref="A32:B32"/>
    <mergeCell ref="P20:T21"/>
    <mergeCell ref="Z32:AC32"/>
    <mergeCell ref="E4:F4"/>
    <mergeCell ref="E5:F5"/>
    <mergeCell ref="Z5:AA5"/>
    <mergeCell ref="N7:O7"/>
    <mergeCell ref="V7:W7"/>
    <mergeCell ref="I25:K25"/>
    <mergeCell ref="I20:K20"/>
    <mergeCell ref="I21:K21"/>
    <mergeCell ref="J7:L7"/>
    <mergeCell ref="J9:L9"/>
    <mergeCell ref="U9:V9"/>
    <mergeCell ref="G17:K17"/>
    <mergeCell ref="G3:Y3"/>
    <mergeCell ref="G2:Y2"/>
    <mergeCell ref="J10:L10"/>
    <mergeCell ref="U10:V10"/>
    <mergeCell ref="I26:K26"/>
    <mergeCell ref="I22:K22"/>
    <mergeCell ref="I23:K23"/>
    <mergeCell ref="I24:K24"/>
    <mergeCell ref="P26:Q26"/>
    <mergeCell ref="M22:T23"/>
    <mergeCell ref="N9:R9"/>
    <mergeCell ref="V28:X28"/>
    <mergeCell ref="I30:K30"/>
    <mergeCell ref="G7:I7"/>
    <mergeCell ref="R7:T7"/>
    <mergeCell ref="I27:K27"/>
    <mergeCell ref="I28:K28"/>
    <mergeCell ref="I29:K29"/>
  </mergeCells>
  <hyperlinks>
    <hyperlink ref="B19" r:id="rId1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orientation="landscape" r:id="rId2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>
  <sheetPr codeName="Ark2"/>
  <dimension ref="A1:T22"/>
  <sheetViews>
    <sheetView workbookViewId="0"/>
  </sheetViews>
  <sheetFormatPr defaultColWidth="8.85546875" defaultRowHeight="15"/>
  <cols>
    <col min="1" max="1" width="8.7109375" style="51" customWidth="1"/>
    <col min="2" max="2" width="34.7109375" style="51" customWidth="1"/>
    <col min="3" max="16384" width="8.85546875" style="51"/>
  </cols>
  <sheetData>
    <row r="1" spans="1:20" ht="15.75">
      <c r="A1" s="48"/>
      <c r="B1" s="56" t="s">
        <v>65</v>
      </c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50"/>
    </row>
    <row r="2" spans="1:20">
      <c r="A2" s="52"/>
      <c r="B2" s="53" t="s">
        <v>66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4"/>
    </row>
    <row r="3" spans="1:20">
      <c r="A3" s="52"/>
      <c r="B3" s="53" t="s">
        <v>67</v>
      </c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4"/>
    </row>
    <row r="4" spans="1:20">
      <c r="A4" s="52"/>
      <c r="B4" s="53" t="s">
        <v>68</v>
      </c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4"/>
    </row>
    <row r="5" spans="1:20">
      <c r="A5" s="52"/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4"/>
    </row>
    <row r="6" spans="1:20">
      <c r="A6" s="52"/>
      <c r="B6" s="53" t="s">
        <v>69</v>
      </c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4"/>
    </row>
    <row r="7" spans="1:20">
      <c r="A7" s="52"/>
      <c r="B7" s="53" t="s">
        <v>82</v>
      </c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4"/>
    </row>
    <row r="8" spans="1:20">
      <c r="A8" s="52"/>
      <c r="B8" s="53" t="s">
        <v>77</v>
      </c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4"/>
    </row>
    <row r="9" spans="1:20">
      <c r="A9" s="52"/>
      <c r="B9" s="53" t="s">
        <v>90</v>
      </c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4"/>
    </row>
    <row r="10" spans="1:20">
      <c r="A10" s="52"/>
      <c r="B10" s="53" t="s">
        <v>91</v>
      </c>
      <c r="C10" s="53"/>
      <c r="D10" s="53"/>
      <c r="E10" s="53"/>
      <c r="F10" s="53"/>
      <c r="G10" s="53"/>
      <c r="H10" s="53"/>
      <c r="I10" s="53"/>
      <c r="J10" s="53"/>
      <c r="K10" s="57">
        <f>+Megger!Z11</f>
        <v>137.99999999999986</v>
      </c>
      <c r="L10" s="57" t="str">
        <f>+Megger!AA11</f>
        <v>volt</v>
      </c>
      <c r="M10" s="53"/>
      <c r="N10" s="53"/>
      <c r="O10" s="53"/>
      <c r="P10" s="53"/>
      <c r="Q10" s="53"/>
      <c r="R10" s="53"/>
      <c r="S10" s="53"/>
      <c r="T10" s="54"/>
    </row>
    <row r="11" spans="1:20">
      <c r="A11" s="52"/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4"/>
    </row>
    <row r="12" spans="1:20">
      <c r="A12" s="52"/>
      <c r="B12" s="53" t="s">
        <v>86</v>
      </c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4"/>
    </row>
    <row r="13" spans="1:20">
      <c r="A13" s="52"/>
      <c r="B13" s="53" t="s">
        <v>87</v>
      </c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4"/>
    </row>
    <row r="14" spans="1:20">
      <c r="A14" s="52"/>
      <c r="B14" s="53" t="s">
        <v>88</v>
      </c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4"/>
    </row>
    <row r="15" spans="1:20">
      <c r="A15" s="52"/>
      <c r="B15" s="53" t="s">
        <v>89</v>
      </c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4"/>
    </row>
    <row r="16" spans="1:20">
      <c r="A16" s="52"/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4"/>
    </row>
    <row r="17" spans="1:20">
      <c r="A17" s="52"/>
      <c r="B17" s="53" t="s">
        <v>84</v>
      </c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4"/>
    </row>
    <row r="18" spans="1:20">
      <c r="A18" s="52"/>
      <c r="B18" s="53" t="s">
        <v>85</v>
      </c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4"/>
    </row>
    <row r="19" spans="1:20">
      <c r="A19" s="52"/>
      <c r="B19" s="53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4"/>
    </row>
    <row r="20" spans="1:20">
      <c r="A20" s="52"/>
      <c r="B20" s="53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4"/>
    </row>
    <row r="21" spans="1:20">
      <c r="A21" s="52"/>
      <c r="B21" s="53"/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4"/>
    </row>
    <row r="22" spans="1:20" ht="15.75" thickBot="1">
      <c r="A22" s="88" t="s">
        <v>53</v>
      </c>
      <c r="B22" s="89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89" t="s">
        <v>54</v>
      </c>
      <c r="R22" s="89"/>
      <c r="S22" s="89"/>
      <c r="T22" s="90"/>
    </row>
  </sheetData>
  <mergeCells count="2">
    <mergeCell ref="A22:B22"/>
    <mergeCell ref="Q22:T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Navngivne områder</vt:lpstr>
      </vt:variant>
      <vt:variant>
        <vt:i4>1</vt:i4>
      </vt:variant>
    </vt:vector>
  </HeadingPairs>
  <TitlesOfParts>
    <vt:vector size="3" baseType="lpstr">
      <vt:lpstr>Megger</vt:lpstr>
      <vt:lpstr>Manual</vt:lpstr>
      <vt:lpstr>Megger!Udskriftsområde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Jørgen Walter</dc:creator>
  <cp:lastModifiedBy>Walter</cp:lastModifiedBy>
  <cp:lastPrinted>2015-05-26T07:56:59Z</cp:lastPrinted>
  <dcterms:created xsi:type="dcterms:W3CDTF">2015-05-24T05:35:05Z</dcterms:created>
  <dcterms:modified xsi:type="dcterms:W3CDTF">2018-11-06T14:51:35Z</dcterms:modified>
</cp:coreProperties>
</file>