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1340" windowHeight="6540"/>
  </bookViews>
  <sheets>
    <sheet name="PCB" sheetId="1" r:id="rId1"/>
    <sheet name="PSU" sheetId="4" r:id="rId2"/>
  </sheets>
  <calcPr calcId="125725"/>
</workbook>
</file>

<file path=xl/calcChain.xml><?xml version="1.0" encoding="utf-8"?>
<calcChain xmlns="http://schemas.openxmlformats.org/spreadsheetml/2006/main">
  <c r="J34" i="4"/>
  <c r="J35" s="1"/>
  <c r="Q37" s="1"/>
  <c r="J36"/>
  <c r="M34"/>
  <c r="D5" i="1"/>
  <c r="K25" i="4"/>
  <c r="M25"/>
  <c r="G30"/>
  <c r="F30"/>
  <c r="F29"/>
  <c r="G29"/>
  <c r="F28"/>
  <c r="G28"/>
  <c r="F27"/>
  <c r="G27"/>
  <c r="F26"/>
  <c r="G26"/>
  <c r="F25"/>
  <c r="G25"/>
  <c r="F21" i="1"/>
  <c r="F20"/>
  <c r="F19"/>
  <c r="F18"/>
  <c r="F17"/>
  <c r="F16"/>
  <c r="F15"/>
  <c r="F14"/>
  <c r="F13"/>
  <c r="F12"/>
  <c r="D3"/>
  <c r="F22"/>
  <c r="D6"/>
  <c r="C9"/>
  <c r="E9"/>
  <c r="O34" i="4" l="1"/>
  <c r="Q38"/>
</calcChain>
</file>

<file path=xl/sharedStrings.xml><?xml version="1.0" encoding="utf-8"?>
<sst xmlns="http://schemas.openxmlformats.org/spreadsheetml/2006/main" count="85" uniqueCount="70">
  <si>
    <t>H</t>
  </si>
  <si>
    <t>um</t>
  </si>
  <si>
    <t>mm</t>
  </si>
  <si>
    <t>L</t>
  </si>
  <si>
    <t>K=</t>
  </si>
  <si>
    <t>m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</si>
  <si>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</si>
  <si>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</si>
  <si>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</si>
  <si>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</si>
  <si>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</si>
  <si>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</si>
  <si>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</si>
  <si>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</si>
  <si>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</si>
  <si>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</si>
  <si>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Start</t>
  </si>
  <si>
    <t>Ohm</t>
  </si>
  <si>
    <t>m Ohm</t>
  </si>
  <si>
    <t>u Ohm m</t>
  </si>
  <si>
    <t>walter</t>
  </si>
  <si>
    <t>Copper spec. Resistance at 20 ° C</t>
  </si>
  <si>
    <t>W</t>
  </si>
  <si>
    <t>Total value of several lengths but the same width</t>
  </si>
  <si>
    <t>Track</t>
  </si>
  <si>
    <t>End</t>
  </si>
  <si>
    <t>Length</t>
  </si>
  <si>
    <t>Total length</t>
  </si>
  <si>
    <t>I have a PC program with start and end values ​​for PCB tracks. The values ​​inserted in the above table.</t>
  </si>
  <si>
    <t>Copper track width must be the same for all lengths, and the end value must be greater than the start value.</t>
  </si>
  <si>
    <t>Only positive results</t>
  </si>
  <si>
    <t>Make a goal seek in "What-if analysis" on R (print) with respect to the width when the length is found.</t>
  </si>
  <si>
    <t>Print Track</t>
  </si>
  <si>
    <t>Inch</t>
  </si>
  <si>
    <t>Amp. Max</t>
  </si>
  <si>
    <t>Recommended gap between tracks</t>
  </si>
  <si>
    <t>The above is for low voltage (Signals)</t>
  </si>
  <si>
    <t>Gabs increased significantly with increasing voltage</t>
  </si>
  <si>
    <t>Standard on PCB 34 um. See PSU</t>
  </si>
  <si>
    <t>Measured and inserted into the yellow cell (D4)</t>
  </si>
  <si>
    <t>The area of ​​copper</t>
  </si>
  <si>
    <t>A</t>
  </si>
  <si>
    <r>
      <t>mm</t>
    </r>
    <r>
      <rPr>
        <sz val="10"/>
        <rFont val="Calibri"/>
        <family val="2"/>
      </rPr>
      <t>²</t>
    </r>
  </si>
  <si>
    <t>R (print track resistance) = K*L/A [Ohm]</t>
  </si>
  <si>
    <t>The thickness of copper</t>
  </si>
  <si>
    <t>The width of copper</t>
  </si>
  <si>
    <t>The length of copper</t>
  </si>
  <si>
    <t>Ounce</t>
  </si>
  <si>
    <t>Grams</t>
  </si>
  <si>
    <r>
      <t>ft</t>
    </r>
    <r>
      <rPr>
        <sz val="10"/>
        <rFont val="Calibri"/>
        <family val="2"/>
      </rPr>
      <t>²</t>
    </r>
  </si>
  <si>
    <r>
      <t>m</t>
    </r>
    <r>
      <rPr>
        <sz val="10"/>
        <rFont val="Calibri"/>
        <family val="2"/>
      </rPr>
      <t>²</t>
    </r>
  </si>
  <si>
    <t>The manufacturer provides information on PCB:</t>
  </si>
  <si>
    <r>
      <t>kg/m</t>
    </r>
    <r>
      <rPr>
        <sz val="10"/>
        <rFont val="Calibri"/>
        <family val="2"/>
      </rPr>
      <t>³</t>
    </r>
  </si>
  <si>
    <r>
      <t>kg copper per m</t>
    </r>
    <r>
      <rPr>
        <sz val="10"/>
        <rFont val="Calibri"/>
        <family val="2"/>
      </rPr>
      <t>²</t>
    </r>
  </si>
  <si>
    <r>
      <t>Thickness = (kg copper per m</t>
    </r>
    <r>
      <rPr>
        <sz val="10"/>
        <rFont val="Calibri"/>
        <family val="2"/>
      </rPr>
      <t>²</t>
    </r>
    <r>
      <rPr>
        <sz val="10"/>
        <rFont val="Arial"/>
        <family val="2"/>
      </rPr>
      <t xml:space="preserve"> / Copper massefylde kg/m</t>
    </r>
    <r>
      <rPr>
        <sz val="10"/>
        <rFont val="Calibri"/>
        <family val="2"/>
      </rPr>
      <t>³) * 1000000 =</t>
    </r>
  </si>
  <si>
    <t>g copper per</t>
  </si>
  <si>
    <t>Copper density</t>
  </si>
  <si>
    <r>
      <t>Copper density kg/m</t>
    </r>
    <r>
      <rPr>
        <sz val="10"/>
        <rFont val="Calibri"/>
        <family val="2"/>
      </rPr>
      <t>³</t>
    </r>
  </si>
  <si>
    <r>
      <t>m</t>
    </r>
    <r>
      <rPr>
        <sz val="10"/>
        <rFont val="Calibri"/>
        <family val="2"/>
      </rPr>
      <t>²  is</t>
    </r>
  </si>
  <si>
    <t>Caltulation of thickness</t>
  </si>
  <si>
    <t>Thickness in mils =</t>
  </si>
  <si>
    <t>um / 25,4 =</t>
  </si>
  <si>
    <t>mils</t>
  </si>
  <si>
    <t>um thickness</t>
  </si>
  <si>
    <t>One ounce copper per square foot is 1.344 mils or 34 micrometres thickness</t>
  </si>
  <si>
    <t>Reg.No.1250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</si>
  <si>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</si>
  <si>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 xml:space="preserve">www.walter-lystfisker.dk </t>
  </si>
  <si>
    <t>COPYRIGHT © 2014</t>
  </si>
  <si>
    <t>Calculation of Ohmic resistance in a copper track on PCB</t>
  </si>
</sst>
</file>

<file path=xl/styles.xml><?xml version="1.0" encoding="utf-8"?>
<styleSheet xmlns="http://schemas.openxmlformats.org/spreadsheetml/2006/main">
  <numFmts count="4">
    <numFmt numFmtId="164" formatCode="0.0000000"/>
    <numFmt numFmtId="165" formatCode="0.00000"/>
    <numFmt numFmtId="166" formatCode="0.0000"/>
    <numFmt numFmtId="167" formatCode="_ * #,##0.000_ ;_ * \-#,##0.000_ ;_ * &quot;-&quot;???_ ;_ @_ "/>
  </numFmts>
  <fonts count="16">
    <font>
      <sz val="10"/>
      <name val="Arial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0" tint="-4.9989318521683403E-2"/>
      <name val="Arial"/>
      <family val="2"/>
    </font>
    <font>
      <sz val="10"/>
      <color rgb="FF222222"/>
      <name val="Arial"/>
      <family val="2"/>
    </font>
    <font>
      <sz val="7"/>
      <color rgb="FF414141"/>
      <name val="Arial"/>
      <family val="2"/>
    </font>
    <font>
      <sz val="10"/>
      <color rgb="FF000000"/>
      <name val="Arial"/>
      <family val="2"/>
    </font>
    <font>
      <sz val="10"/>
      <color rgb="FF414141"/>
      <name val="Arial"/>
      <family val="2"/>
    </font>
    <font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Protection="1"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5" fillId="3" borderId="1" xfId="0" applyFont="1" applyFill="1" applyBorder="1" applyProtection="1">
      <protection locked="0"/>
    </xf>
    <xf numFmtId="0" fontId="0" fillId="2" borderId="3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5" fillId="2" borderId="3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hidden="1"/>
    </xf>
    <xf numFmtId="0" fontId="5" fillId="2" borderId="3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165" fontId="5" fillId="2" borderId="0" xfId="0" applyNumberFormat="1" applyFont="1" applyFill="1" applyBorder="1" applyProtection="1">
      <protection hidden="1"/>
    </xf>
    <xf numFmtId="2" fontId="2" fillId="2" borderId="0" xfId="0" applyNumberFormat="1" applyFont="1" applyFill="1" applyBorder="1" applyAlignment="1" applyProtection="1">
      <alignment horizontal="center"/>
      <protection hidden="1"/>
    </xf>
    <xf numFmtId="166" fontId="2" fillId="2" borderId="0" xfId="0" applyNumberFormat="1" applyFont="1" applyFill="1" applyBorder="1" applyAlignment="1" applyProtection="1">
      <alignment horizontal="center"/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0" xfId="0" applyFill="1" applyProtection="1">
      <protection locked="0"/>
    </xf>
    <xf numFmtId="0" fontId="10" fillId="2" borderId="3" xfId="0" applyFont="1" applyFill="1" applyBorder="1"/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hidden="1"/>
    </xf>
    <xf numFmtId="0" fontId="10" fillId="2" borderId="1" xfId="0" applyFont="1" applyFill="1" applyBorder="1" applyAlignment="1" applyProtection="1">
      <protection hidden="1"/>
    </xf>
    <xf numFmtId="166" fontId="0" fillId="2" borderId="1" xfId="0" applyNumberFormat="1" applyFill="1" applyBorder="1" applyAlignment="1" applyProtection="1">
      <alignment horizontal="right"/>
      <protection hidden="1"/>
    </xf>
    <xf numFmtId="0" fontId="0" fillId="2" borderId="1" xfId="0" applyFill="1" applyBorder="1" applyAlignment="1" applyProtection="1">
      <alignment horizontal="right"/>
      <protection hidden="1"/>
    </xf>
    <xf numFmtId="2" fontId="0" fillId="2" borderId="1" xfId="0" applyNumberFormat="1" applyFill="1" applyBorder="1" applyAlignment="1" applyProtection="1">
      <alignment horizontal="right"/>
      <protection hidden="1"/>
    </xf>
    <xf numFmtId="0" fontId="0" fillId="2" borderId="1" xfId="0" applyFill="1" applyBorder="1" applyProtection="1">
      <protection hidden="1"/>
    </xf>
    <xf numFmtId="2" fontId="0" fillId="2" borderId="8" xfId="0" applyNumberFormat="1" applyFill="1" applyBorder="1" applyAlignment="1" applyProtection="1">
      <alignment horizontal="right"/>
      <protection hidden="1"/>
    </xf>
    <xf numFmtId="0" fontId="11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4" fillId="2" borderId="5" xfId="0" applyFont="1" applyFill="1" applyBorder="1" applyProtection="1">
      <protection hidden="1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11" fillId="2" borderId="0" xfId="0" applyFont="1" applyFill="1" applyBorder="1" applyAlignment="1" applyProtection="1">
      <protection hidden="1"/>
    </xf>
    <xf numFmtId="0" fontId="11" fillId="2" borderId="0" xfId="0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1" fontId="13" fillId="2" borderId="0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protection hidden="1"/>
    </xf>
    <xf numFmtId="0" fontId="0" fillId="2" borderId="5" xfId="0" applyFill="1" applyBorder="1" applyProtection="1">
      <protection hidden="1"/>
    </xf>
    <xf numFmtId="0" fontId="5" fillId="2" borderId="6" xfId="0" applyFont="1" applyFill="1" applyBorder="1" applyProtection="1">
      <protection hidden="1"/>
    </xf>
    <xf numFmtId="0" fontId="11" fillId="2" borderId="6" xfId="0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</xf>
    <xf numFmtId="167" fontId="8" fillId="2" borderId="0" xfId="0" applyNumberFormat="1" applyFont="1" applyFill="1" applyBorder="1" applyAlignment="1" applyProtection="1">
      <alignment horizontal="center" vertical="center"/>
      <protection hidden="1"/>
    </xf>
    <xf numFmtId="0" fontId="14" fillId="2" borderId="0" xfId="1" applyFill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 textRotation="90"/>
      <protection hidden="1"/>
    </xf>
    <xf numFmtId="0" fontId="5" fillId="2" borderId="13" xfId="0" applyFont="1" applyFill="1" applyBorder="1" applyAlignment="1" applyProtection="1">
      <alignment horizontal="center" vertical="center" textRotation="90"/>
      <protection hidden="1"/>
    </xf>
    <xf numFmtId="0" fontId="5" fillId="2" borderId="14" xfId="0" applyFont="1" applyFill="1" applyBorder="1" applyAlignment="1" applyProtection="1">
      <alignment horizontal="center" vertical="center" textRotation="90"/>
      <protection hidden="1"/>
    </xf>
    <xf numFmtId="0" fontId="5" fillId="2" borderId="8" xfId="0" applyFont="1" applyFill="1" applyBorder="1" applyAlignment="1" applyProtection="1">
      <alignment horizontal="center"/>
      <protection hidden="1"/>
    </xf>
    <xf numFmtId="0" fontId="5" fillId="2" borderId="15" xfId="0" applyFont="1" applyFill="1" applyBorder="1" applyAlignment="1" applyProtection="1">
      <alignment horizontal="center"/>
      <protection hidden="1"/>
    </xf>
    <xf numFmtId="2" fontId="5" fillId="2" borderId="16" xfId="0" applyNumberFormat="1" applyFont="1" applyFill="1" applyBorder="1" applyAlignment="1" applyProtection="1">
      <alignment horizontal="center"/>
      <protection hidden="1"/>
    </xf>
    <xf numFmtId="2" fontId="5" fillId="2" borderId="17" xfId="0" applyNumberFormat="1" applyFont="1" applyFill="1" applyBorder="1" applyAlignment="1" applyProtection="1">
      <alignment horizontal="center"/>
      <protection hidden="1"/>
    </xf>
    <xf numFmtId="0" fontId="5" fillId="2" borderId="16" xfId="0" applyFont="1" applyFill="1" applyBorder="1" applyAlignment="1" applyProtection="1">
      <alignment horizontal="center"/>
      <protection hidden="1"/>
    </xf>
    <xf numFmtId="0" fontId="5" fillId="2" borderId="17" xfId="0" applyFont="1" applyFill="1" applyBorder="1" applyAlignment="1" applyProtection="1">
      <alignment horizontal="center"/>
      <protection hidden="1"/>
    </xf>
    <xf numFmtId="0" fontId="10" fillId="2" borderId="1" xfId="0" applyFon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 vertical="center"/>
      <protection hidden="1"/>
    </xf>
    <xf numFmtId="0" fontId="10" fillId="2" borderId="20" xfId="0" applyFont="1" applyFill="1" applyBorder="1" applyAlignment="1" applyProtection="1">
      <alignment horizontal="center" vertical="center"/>
      <protection hidden="1"/>
    </xf>
    <xf numFmtId="0" fontId="10" fillId="2" borderId="21" xfId="0" applyFont="1" applyFill="1" applyBorder="1" applyAlignment="1" applyProtection="1">
      <alignment horizontal="center" vertical="center"/>
      <protection hidden="1"/>
    </xf>
    <xf numFmtId="0" fontId="10" fillId="2" borderId="18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10" fillId="2" borderId="22" xfId="0" applyFont="1" applyFill="1" applyBorder="1" applyAlignment="1" applyProtection="1">
      <alignment horizontal="center" vertical="center"/>
      <protection hidden="1"/>
    </xf>
    <xf numFmtId="0" fontId="10" fillId="2" borderId="23" xfId="0" applyFont="1" applyFill="1" applyBorder="1" applyAlignment="1" applyProtection="1">
      <alignment horizontal="center" vertical="center"/>
      <protection hidden="1"/>
    </xf>
    <xf numFmtId="0" fontId="10" fillId="2" borderId="24" xfId="0" applyFont="1" applyFill="1" applyBorder="1" applyAlignment="1" applyProtection="1">
      <alignment horizontal="center" vertical="center"/>
      <protection hidden="1"/>
    </xf>
    <xf numFmtId="0" fontId="10" fillId="2" borderId="25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12" fillId="2" borderId="18" xfId="0" applyFont="1" applyFill="1" applyBorder="1" applyAlignment="1" applyProtection="1">
      <alignment horizontal="center"/>
      <protection hidden="1"/>
    </xf>
    <xf numFmtId="0" fontId="12" fillId="2" borderId="0" xfId="0" applyFont="1" applyFill="1" applyBorder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152400</xdr:rowOff>
    </xdr:from>
    <xdr:to>
      <xdr:col>16</xdr:col>
      <xdr:colOff>152400</xdr:colOff>
      <xdr:row>21</xdr:row>
      <xdr:rowOff>121920</xdr:rowOff>
    </xdr:to>
    <xdr:pic>
      <xdr:nvPicPr>
        <xdr:cNvPr id="309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5400" y="152400"/>
          <a:ext cx="8968740" cy="3489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workbookViewId="0"/>
  </sheetViews>
  <sheetFormatPr defaultColWidth="8.85546875" defaultRowHeight="12.75"/>
  <cols>
    <col min="1" max="1" width="22" style="1" customWidth="1"/>
    <col min="2" max="2" width="34.7109375" style="1" customWidth="1"/>
    <col min="3" max="4" width="10.7109375" style="1" customWidth="1"/>
    <col min="5" max="5" width="15" style="1" customWidth="1"/>
    <col min="6" max="16384" width="8.85546875" style="1"/>
  </cols>
  <sheetData>
    <row r="1" spans="1:18" ht="24" customHeight="1">
      <c r="A1" s="2"/>
      <c r="B1" s="58" t="s">
        <v>69</v>
      </c>
      <c r="C1" s="59"/>
      <c r="D1" s="59"/>
      <c r="E1" s="59"/>
      <c r="F1" s="59"/>
      <c r="G1" s="59"/>
      <c r="H1" s="59"/>
      <c r="I1" s="59"/>
      <c r="J1" s="59"/>
      <c r="K1" s="59"/>
      <c r="L1" s="60"/>
      <c r="M1" s="2"/>
      <c r="N1" s="2"/>
      <c r="O1" s="2"/>
      <c r="P1" s="2"/>
      <c r="Q1" s="2"/>
      <c r="R1" s="2"/>
    </row>
    <row r="2" spans="1:18" ht="16.149999999999999" customHeight="1">
      <c r="A2" s="2"/>
      <c r="B2" s="8"/>
      <c r="C2" s="9"/>
      <c r="D2" s="9"/>
      <c r="E2" s="9"/>
      <c r="F2" s="9"/>
      <c r="G2" s="9"/>
      <c r="H2" s="9"/>
      <c r="I2" s="9"/>
      <c r="J2" s="9"/>
      <c r="K2" s="9"/>
      <c r="L2" s="10"/>
      <c r="M2" s="2"/>
      <c r="N2" s="2"/>
      <c r="O2" s="2"/>
      <c r="P2" s="2"/>
      <c r="Q2" s="2"/>
      <c r="R2" s="2"/>
    </row>
    <row r="3" spans="1:18" ht="16.149999999999999" customHeight="1">
      <c r="A3" s="2"/>
      <c r="B3" s="11" t="s">
        <v>44</v>
      </c>
      <c r="C3" s="12" t="s">
        <v>0</v>
      </c>
      <c r="D3" s="4">
        <f>+F3/1000</f>
        <v>3.4000000000000002E-2</v>
      </c>
      <c r="E3" s="13" t="s">
        <v>2</v>
      </c>
      <c r="F3" s="14">
        <v>34</v>
      </c>
      <c r="G3" s="4" t="s">
        <v>1</v>
      </c>
      <c r="H3" s="13" t="s">
        <v>38</v>
      </c>
      <c r="I3" s="13"/>
      <c r="J3" s="13"/>
      <c r="K3" s="13"/>
      <c r="L3" s="15"/>
      <c r="M3" s="2"/>
      <c r="N3" s="2"/>
      <c r="O3" s="2"/>
      <c r="P3" s="2"/>
      <c r="Q3" s="2"/>
      <c r="R3" s="2"/>
    </row>
    <row r="4" spans="1:18" ht="16.149999999999999" customHeight="1">
      <c r="A4" s="2"/>
      <c r="B4" s="16" t="s">
        <v>45</v>
      </c>
      <c r="C4" s="4" t="s">
        <v>22</v>
      </c>
      <c r="D4" s="14">
        <v>5.4</v>
      </c>
      <c r="E4" s="13" t="s">
        <v>2</v>
      </c>
      <c r="F4" s="13" t="s">
        <v>39</v>
      </c>
      <c r="G4" s="17"/>
      <c r="H4" s="9"/>
      <c r="I4" s="13"/>
      <c r="J4" s="13"/>
      <c r="K4" s="13"/>
      <c r="L4" s="15"/>
      <c r="M4" s="2"/>
      <c r="N4" s="2"/>
      <c r="O4" s="2"/>
      <c r="P4" s="2"/>
      <c r="Q4" s="2"/>
      <c r="R4" s="2"/>
    </row>
    <row r="5" spans="1:18" ht="16.149999999999999" customHeight="1">
      <c r="A5" s="2"/>
      <c r="B5" s="25" t="s">
        <v>40</v>
      </c>
      <c r="C5" s="4" t="s">
        <v>41</v>
      </c>
      <c r="D5" s="26">
        <f>D3*D4</f>
        <v>0.18360000000000001</v>
      </c>
      <c r="E5" s="13" t="s">
        <v>42</v>
      </c>
      <c r="F5" s="13"/>
      <c r="G5" s="17"/>
      <c r="H5" s="9"/>
      <c r="I5" s="13"/>
      <c r="J5" s="13"/>
      <c r="K5" s="13"/>
      <c r="L5" s="15"/>
      <c r="M5" s="2"/>
      <c r="N5" s="2"/>
      <c r="O5" s="2"/>
      <c r="P5" s="2"/>
      <c r="Q5" s="2"/>
      <c r="R5" s="2"/>
    </row>
    <row r="6" spans="1:18" ht="16.149999999999999" customHeight="1">
      <c r="A6" s="2"/>
      <c r="B6" s="16" t="s">
        <v>46</v>
      </c>
      <c r="C6" s="4" t="s">
        <v>3</v>
      </c>
      <c r="D6" s="4">
        <f>+F22/1000</f>
        <v>0.21365000000000003</v>
      </c>
      <c r="E6" s="13" t="s">
        <v>5</v>
      </c>
      <c r="F6" s="13" t="s">
        <v>23</v>
      </c>
      <c r="G6" s="13"/>
      <c r="H6" s="9"/>
      <c r="I6" s="13"/>
      <c r="J6" s="13"/>
      <c r="K6" s="13"/>
      <c r="L6" s="15"/>
      <c r="M6" s="2"/>
      <c r="N6" s="2"/>
      <c r="O6" s="2"/>
      <c r="P6" s="2"/>
      <c r="Q6" s="2"/>
      <c r="R6" s="2"/>
    </row>
    <row r="7" spans="1:18" ht="16.149999999999999" customHeight="1">
      <c r="A7" s="2"/>
      <c r="B7" s="11" t="s">
        <v>21</v>
      </c>
      <c r="C7" s="4" t="s">
        <v>4</v>
      </c>
      <c r="D7" s="4">
        <v>1.7250000000000001E-2</v>
      </c>
      <c r="E7" s="13" t="s">
        <v>19</v>
      </c>
      <c r="F7" s="9"/>
      <c r="G7" s="9"/>
      <c r="H7" s="13"/>
      <c r="I7" s="13"/>
      <c r="J7" s="13"/>
      <c r="K7" s="13"/>
      <c r="L7" s="15"/>
      <c r="M7" s="2"/>
      <c r="N7" s="2"/>
      <c r="O7" s="2"/>
      <c r="P7" s="2"/>
      <c r="Q7" s="2"/>
      <c r="R7" s="2"/>
    </row>
    <row r="8" spans="1:18" ht="16.149999999999999" customHeight="1">
      <c r="A8" s="2"/>
      <c r="B8" s="11"/>
      <c r="C8" s="13"/>
      <c r="D8" s="13"/>
      <c r="E8" s="4"/>
      <c r="F8" s="13"/>
      <c r="G8" s="13"/>
      <c r="H8" s="13"/>
      <c r="I8" s="13"/>
      <c r="J8" s="13"/>
      <c r="K8" s="13"/>
      <c r="L8" s="15"/>
      <c r="M8" s="2"/>
      <c r="N8" s="2"/>
      <c r="O8" s="2"/>
      <c r="P8" s="2"/>
      <c r="Q8" s="2"/>
      <c r="R8" s="2"/>
    </row>
    <row r="9" spans="1:18" ht="16.149999999999999" customHeight="1">
      <c r="A9" s="2"/>
      <c r="B9" s="11" t="s">
        <v>43</v>
      </c>
      <c r="C9" s="19">
        <f>+D7*D6/(D3*D4)</f>
        <v>2.0073325163398697E-2</v>
      </c>
      <c r="D9" s="4" t="s">
        <v>17</v>
      </c>
      <c r="E9" s="20">
        <f>+C9*1000</f>
        <v>20.073325163398696</v>
      </c>
      <c r="F9" s="17" t="s">
        <v>18</v>
      </c>
      <c r="G9" s="13"/>
      <c r="H9" s="13"/>
      <c r="I9" s="13"/>
      <c r="J9" s="13"/>
      <c r="K9" s="13"/>
      <c r="L9" s="15"/>
      <c r="M9" s="2"/>
      <c r="N9" s="2"/>
      <c r="O9" s="2"/>
      <c r="P9" s="2"/>
      <c r="Q9" s="2"/>
      <c r="R9" s="2"/>
    </row>
    <row r="10" spans="1:18" ht="16.149999999999999" customHeight="1">
      <c r="A10" s="2"/>
      <c r="B10" s="18"/>
      <c r="C10" s="13"/>
      <c r="D10" s="4"/>
      <c r="E10" s="21"/>
      <c r="F10" s="17"/>
      <c r="G10" s="13"/>
      <c r="H10" s="13"/>
      <c r="I10" s="13"/>
      <c r="J10" s="13"/>
      <c r="K10" s="13"/>
      <c r="L10" s="15"/>
      <c r="M10" s="2"/>
      <c r="N10" s="2"/>
      <c r="O10" s="2"/>
      <c r="P10" s="2"/>
      <c r="Q10" s="2"/>
      <c r="R10" s="2"/>
    </row>
    <row r="11" spans="1:18" ht="16.149999999999999" customHeight="1">
      <c r="A11" s="2"/>
      <c r="B11" s="16"/>
      <c r="C11" s="3" t="s">
        <v>24</v>
      </c>
      <c r="D11" s="3" t="s">
        <v>16</v>
      </c>
      <c r="E11" s="3" t="s">
        <v>25</v>
      </c>
      <c r="F11" s="64" t="s">
        <v>26</v>
      </c>
      <c r="G11" s="65"/>
      <c r="H11" s="13"/>
      <c r="I11" s="4"/>
      <c r="J11" s="13"/>
      <c r="K11" s="13"/>
      <c r="L11" s="15"/>
      <c r="M11" s="2"/>
      <c r="N11" s="2"/>
      <c r="O11" s="2"/>
      <c r="P11" s="2"/>
      <c r="Q11" s="2"/>
      <c r="R11" s="2"/>
    </row>
    <row r="12" spans="1:18" ht="16.149999999999999" customHeight="1">
      <c r="A12" s="2"/>
      <c r="B12" s="16"/>
      <c r="C12" s="5" t="s">
        <v>6</v>
      </c>
      <c r="D12" s="7">
        <v>3.4</v>
      </c>
      <c r="E12" s="7">
        <v>14.95</v>
      </c>
      <c r="F12" s="5">
        <f>+E12-D12</f>
        <v>11.549999999999999</v>
      </c>
      <c r="G12" s="61" t="s">
        <v>30</v>
      </c>
      <c r="H12" s="13"/>
      <c r="I12" s="4"/>
      <c r="J12" s="13"/>
      <c r="K12" s="13"/>
      <c r="L12" s="15"/>
      <c r="M12" s="2"/>
      <c r="N12" s="2"/>
      <c r="O12" s="2"/>
      <c r="P12" s="2"/>
      <c r="Q12" s="2"/>
      <c r="R12" s="2"/>
    </row>
    <row r="13" spans="1:18" ht="16.149999999999999" customHeight="1">
      <c r="A13" s="2"/>
      <c r="B13" s="16"/>
      <c r="C13" s="5" t="s">
        <v>7</v>
      </c>
      <c r="D13" s="7">
        <v>3.13</v>
      </c>
      <c r="E13" s="7">
        <v>174.5</v>
      </c>
      <c r="F13" s="5">
        <f t="shared" ref="F13:F21" si="0">+E13-D13</f>
        <v>171.37</v>
      </c>
      <c r="G13" s="62"/>
      <c r="H13" s="13"/>
      <c r="I13" s="4"/>
      <c r="J13" s="13"/>
      <c r="K13" s="13"/>
      <c r="L13" s="15"/>
      <c r="M13" s="2"/>
      <c r="N13" s="2"/>
      <c r="O13" s="2"/>
      <c r="P13" s="2"/>
      <c r="Q13" s="2"/>
      <c r="R13" s="2"/>
    </row>
    <row r="14" spans="1:18" ht="16.149999999999999" customHeight="1">
      <c r="A14" s="2"/>
      <c r="B14" s="16"/>
      <c r="C14" s="5" t="s">
        <v>8</v>
      </c>
      <c r="D14" s="7">
        <v>3.4</v>
      </c>
      <c r="E14" s="7">
        <v>34.130000000000003</v>
      </c>
      <c r="F14" s="5">
        <f t="shared" si="0"/>
        <v>30.730000000000004</v>
      </c>
      <c r="G14" s="62"/>
      <c r="H14" s="13"/>
      <c r="I14" s="4"/>
      <c r="J14" s="13"/>
      <c r="K14" s="13"/>
      <c r="L14" s="15"/>
      <c r="M14" s="2"/>
      <c r="N14" s="2"/>
      <c r="O14" s="2"/>
      <c r="P14" s="2"/>
      <c r="Q14" s="2"/>
      <c r="R14" s="2"/>
    </row>
    <row r="15" spans="1:18" ht="16.149999999999999" customHeight="1">
      <c r="A15" s="2"/>
      <c r="B15" s="16"/>
      <c r="C15" s="5" t="s">
        <v>9</v>
      </c>
      <c r="D15" s="7"/>
      <c r="E15" s="7"/>
      <c r="F15" s="5">
        <f t="shared" si="0"/>
        <v>0</v>
      </c>
      <c r="G15" s="62"/>
      <c r="H15" s="13"/>
      <c r="I15" s="4"/>
      <c r="J15" s="13"/>
      <c r="K15" s="13"/>
      <c r="L15" s="15"/>
      <c r="M15" s="2"/>
      <c r="N15" s="2"/>
      <c r="O15" s="2"/>
      <c r="P15" s="2"/>
      <c r="Q15" s="2"/>
      <c r="R15" s="2"/>
    </row>
    <row r="16" spans="1:18" ht="16.149999999999999" customHeight="1">
      <c r="A16" s="2"/>
      <c r="B16" s="16"/>
      <c r="C16" s="5" t="s">
        <v>10</v>
      </c>
      <c r="D16" s="7"/>
      <c r="E16" s="7"/>
      <c r="F16" s="5">
        <f t="shared" si="0"/>
        <v>0</v>
      </c>
      <c r="G16" s="62"/>
      <c r="H16" s="13"/>
      <c r="I16" s="4"/>
      <c r="J16" s="13"/>
      <c r="K16" s="13"/>
      <c r="L16" s="15"/>
      <c r="M16" s="24"/>
      <c r="N16" s="2"/>
      <c r="O16" s="2"/>
      <c r="P16" s="2"/>
      <c r="Q16" s="2"/>
      <c r="R16" s="2"/>
    </row>
    <row r="17" spans="1:18" ht="16.149999999999999" customHeight="1">
      <c r="A17" s="2"/>
      <c r="B17" s="16"/>
      <c r="C17" s="5" t="s">
        <v>11</v>
      </c>
      <c r="D17" s="7"/>
      <c r="E17" s="7"/>
      <c r="F17" s="5">
        <f t="shared" si="0"/>
        <v>0</v>
      </c>
      <c r="G17" s="62"/>
      <c r="H17" s="13"/>
      <c r="I17" s="4"/>
      <c r="J17" s="13"/>
      <c r="K17" s="13"/>
      <c r="L17" s="15"/>
      <c r="M17" s="2"/>
      <c r="N17" s="2"/>
      <c r="O17" s="2"/>
      <c r="P17" s="2"/>
      <c r="Q17" s="2"/>
      <c r="R17" s="2"/>
    </row>
    <row r="18" spans="1:18" ht="16.149999999999999" customHeight="1">
      <c r="A18" s="2"/>
      <c r="B18" s="16"/>
      <c r="C18" s="5" t="s">
        <v>12</v>
      </c>
      <c r="D18" s="7"/>
      <c r="E18" s="7"/>
      <c r="F18" s="5">
        <f t="shared" si="0"/>
        <v>0</v>
      </c>
      <c r="G18" s="62"/>
      <c r="H18" s="13"/>
      <c r="I18" s="4"/>
      <c r="J18" s="13"/>
      <c r="K18" s="13"/>
      <c r="L18" s="15"/>
      <c r="M18" s="2"/>
      <c r="N18" s="2"/>
      <c r="O18" s="2"/>
      <c r="P18" s="2"/>
      <c r="Q18" s="2"/>
      <c r="R18" s="2"/>
    </row>
    <row r="19" spans="1:18" ht="16.149999999999999" customHeight="1">
      <c r="A19" s="2"/>
      <c r="B19" s="16"/>
      <c r="C19" s="5" t="s">
        <v>13</v>
      </c>
      <c r="D19" s="7"/>
      <c r="E19" s="7"/>
      <c r="F19" s="5">
        <f t="shared" si="0"/>
        <v>0</v>
      </c>
      <c r="G19" s="62"/>
      <c r="H19" s="13"/>
      <c r="I19" s="4"/>
      <c r="J19" s="13"/>
      <c r="K19" s="13"/>
      <c r="L19" s="15"/>
      <c r="M19" s="2"/>
      <c r="N19" s="2"/>
      <c r="O19" s="2"/>
      <c r="P19" s="2"/>
      <c r="Q19" s="2"/>
      <c r="R19" s="2"/>
    </row>
    <row r="20" spans="1:18" ht="16.149999999999999" customHeight="1">
      <c r="A20" s="2"/>
      <c r="B20" s="16"/>
      <c r="C20" s="5" t="s">
        <v>14</v>
      </c>
      <c r="D20" s="7"/>
      <c r="E20" s="7"/>
      <c r="F20" s="5">
        <f t="shared" si="0"/>
        <v>0</v>
      </c>
      <c r="G20" s="62"/>
      <c r="H20" s="13"/>
      <c r="I20" s="4"/>
      <c r="J20" s="13"/>
      <c r="K20" s="13"/>
      <c r="L20" s="15"/>
      <c r="M20" s="2"/>
      <c r="N20" s="2"/>
      <c r="O20" s="2"/>
      <c r="P20" s="2"/>
      <c r="Q20" s="2"/>
      <c r="R20" s="2"/>
    </row>
    <row r="21" spans="1:18" ht="16.149999999999999" customHeight="1">
      <c r="A21" s="2"/>
      <c r="B21" s="16"/>
      <c r="C21" s="5" t="s">
        <v>15</v>
      </c>
      <c r="D21" s="7"/>
      <c r="E21" s="7"/>
      <c r="F21" s="5">
        <f t="shared" si="0"/>
        <v>0</v>
      </c>
      <c r="G21" s="63"/>
      <c r="H21" s="13"/>
      <c r="I21" s="13"/>
      <c r="J21" s="13"/>
      <c r="K21" s="13"/>
      <c r="L21" s="15"/>
      <c r="M21" s="2"/>
      <c r="N21" s="2"/>
      <c r="O21" s="2"/>
      <c r="P21" s="2"/>
      <c r="Q21" s="2"/>
      <c r="R21" s="2"/>
    </row>
    <row r="22" spans="1:18" ht="16.149999999999999" customHeight="1" thickBot="1">
      <c r="A22" s="2"/>
      <c r="B22" s="16"/>
      <c r="C22" s="68" t="s">
        <v>27</v>
      </c>
      <c r="D22" s="69"/>
      <c r="E22" s="6" t="s">
        <v>2</v>
      </c>
      <c r="F22" s="66">
        <f>SUM(F12:F21)</f>
        <v>213.65000000000003</v>
      </c>
      <c r="G22" s="67"/>
      <c r="H22" s="13"/>
      <c r="I22" s="13"/>
      <c r="J22" s="13"/>
      <c r="K22" s="13"/>
      <c r="L22" s="15"/>
      <c r="M22" s="2"/>
      <c r="N22" s="2"/>
      <c r="O22" s="2"/>
      <c r="P22" s="2"/>
      <c r="Q22" s="2"/>
      <c r="R22" s="2"/>
    </row>
    <row r="23" spans="1:18" ht="16.149999999999999" customHeight="1" thickTop="1">
      <c r="A23" s="2"/>
      <c r="B23" s="16"/>
      <c r="C23" s="13"/>
      <c r="D23" s="13"/>
      <c r="E23" s="13"/>
      <c r="F23" s="13"/>
      <c r="G23" s="13"/>
      <c r="H23" s="13"/>
      <c r="I23" s="13"/>
      <c r="J23" s="13"/>
      <c r="K23" s="13"/>
      <c r="L23" s="15"/>
      <c r="M23" s="2"/>
      <c r="N23" s="2"/>
      <c r="O23" s="2"/>
      <c r="P23" s="2"/>
      <c r="Q23" s="2"/>
      <c r="R23" s="2"/>
    </row>
    <row r="24" spans="1:18" ht="16.149999999999999" customHeight="1">
      <c r="A24" s="2"/>
      <c r="B24" s="11" t="s">
        <v>28</v>
      </c>
      <c r="C24" s="13"/>
      <c r="D24" s="13"/>
      <c r="E24" s="13"/>
      <c r="F24" s="13"/>
      <c r="G24" s="13"/>
      <c r="H24" s="13"/>
      <c r="I24" s="13"/>
      <c r="J24" s="13"/>
      <c r="K24" s="13"/>
      <c r="L24" s="15"/>
      <c r="M24" s="2"/>
      <c r="N24" s="2"/>
      <c r="O24" s="2"/>
      <c r="P24" s="2"/>
      <c r="Q24" s="2"/>
      <c r="R24" s="2"/>
    </row>
    <row r="25" spans="1:18" ht="16.149999999999999" customHeight="1">
      <c r="A25" s="2"/>
      <c r="B25" s="11" t="s">
        <v>29</v>
      </c>
      <c r="C25" s="13"/>
      <c r="D25" s="13"/>
      <c r="E25" s="13"/>
      <c r="F25" s="13"/>
      <c r="G25" s="13"/>
      <c r="H25" s="13"/>
      <c r="I25" s="13"/>
      <c r="J25" s="13"/>
      <c r="K25" s="13"/>
      <c r="L25" s="15"/>
      <c r="M25" s="2"/>
      <c r="N25" s="2"/>
      <c r="O25" s="2"/>
      <c r="P25" s="2"/>
      <c r="Q25" s="2"/>
      <c r="R25" s="2"/>
    </row>
    <row r="26" spans="1:18" ht="16.149999999999999" customHeight="1">
      <c r="A26" s="2"/>
      <c r="B26" s="25" t="s">
        <v>31</v>
      </c>
      <c r="C26" s="13"/>
      <c r="D26" s="13"/>
      <c r="E26" s="13"/>
      <c r="F26" s="13"/>
      <c r="G26" s="13"/>
      <c r="H26" s="13"/>
      <c r="I26" s="13"/>
      <c r="J26" s="13"/>
      <c r="K26" s="13"/>
      <c r="L26" s="15"/>
      <c r="M26" s="2"/>
      <c r="N26" s="2"/>
      <c r="O26" s="2"/>
      <c r="P26" s="2"/>
      <c r="Q26" s="2"/>
      <c r="R26" s="2"/>
    </row>
    <row r="27" spans="1:18" ht="16.149999999999999" customHeight="1" thickBot="1">
      <c r="A27" s="2"/>
      <c r="B27" s="40"/>
      <c r="C27" s="22"/>
      <c r="D27" s="22"/>
      <c r="E27" s="22"/>
      <c r="F27" s="22"/>
      <c r="G27" s="22"/>
      <c r="H27" s="22"/>
      <c r="I27" s="22"/>
      <c r="J27" s="22"/>
      <c r="K27" s="22"/>
      <c r="L27" s="23"/>
      <c r="M27" s="2"/>
      <c r="N27" s="2"/>
      <c r="O27" s="2"/>
      <c r="P27" s="2"/>
      <c r="Q27" s="2"/>
      <c r="R27" s="2"/>
    </row>
    <row r="28" spans="1:1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5">
      <c r="A29" s="2"/>
      <c r="B29" s="2"/>
      <c r="C29" s="55"/>
      <c r="D29" s="55"/>
      <c r="E29" s="55"/>
      <c r="F29" s="55"/>
      <c r="G29" s="55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5">
      <c r="A30" s="2"/>
      <c r="B30" s="2"/>
      <c r="C30" s="55" t="s">
        <v>66</v>
      </c>
      <c r="D30" s="55"/>
      <c r="E30" s="55"/>
      <c r="F30" s="55"/>
      <c r="G30" s="55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5">
      <c r="A31" s="2"/>
      <c r="B31" s="2"/>
      <c r="C31" s="56" t="s">
        <v>67</v>
      </c>
      <c r="D31" s="56"/>
      <c r="E31" s="56"/>
      <c r="F31" s="56"/>
      <c r="G31" s="56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8.75">
      <c r="A32" s="2"/>
      <c r="B32" s="2"/>
      <c r="C32" s="57" t="s">
        <v>68</v>
      </c>
      <c r="D32" s="57"/>
      <c r="E32" s="57"/>
      <c r="F32" s="57"/>
      <c r="G32" s="5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36" t="s">
        <v>20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54" t="s">
        <v>65</v>
      </c>
      <c r="R33" s="54"/>
    </row>
  </sheetData>
  <mergeCells count="10">
    <mergeCell ref="B1:L1"/>
    <mergeCell ref="G12:G21"/>
    <mergeCell ref="F11:G11"/>
    <mergeCell ref="F22:G22"/>
    <mergeCell ref="C22:D22"/>
    <mergeCell ref="Q33:R33"/>
    <mergeCell ref="C29:G29"/>
    <mergeCell ref="C30:G30"/>
    <mergeCell ref="C31:G31"/>
    <mergeCell ref="C32:G32"/>
  </mergeCells>
  <phoneticPr fontId="0" type="noConversion"/>
  <hyperlinks>
    <hyperlink ref="C31" r:id="rId1"/>
  </hyperlinks>
  <pageMargins left="0.75" right="0.75" top="1" bottom="1" header="0.5" footer="0.5"/>
  <pageSetup paperSize="9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53"/>
  <sheetViews>
    <sheetView workbookViewId="0">
      <selection activeCell="J40" sqref="J40:M40"/>
    </sheetView>
  </sheetViews>
  <sheetFormatPr defaultColWidth="8.85546875" defaultRowHeight="12.75"/>
  <cols>
    <col min="1" max="3" width="8.85546875" style="1"/>
    <col min="4" max="4" width="11" style="1" bestFit="1" customWidth="1"/>
    <col min="5" max="6" width="8.85546875" style="1"/>
    <col min="7" max="7" width="10" style="1" bestFit="1" customWidth="1"/>
    <col min="8" max="8" width="9" style="1" bestFit="1" customWidth="1"/>
    <col min="9" max="9" width="8.85546875" style="1"/>
    <col min="10" max="10" width="10.7109375" style="1" customWidth="1"/>
    <col min="11" max="16384" width="8.85546875" style="1"/>
  </cols>
  <sheetData>
    <row r="1" spans="1:20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  <c r="T1" s="2"/>
    </row>
    <row r="2" spans="1:20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  <c r="T2" s="2"/>
    </row>
    <row r="3" spans="1:20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  <c r="T3" s="2"/>
    </row>
    <row r="4" spans="1:20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0"/>
      <c r="T4" s="2"/>
    </row>
    <row r="5" spans="1:20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/>
      <c r="T5" s="2"/>
    </row>
    <row r="6" spans="1:20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2"/>
    </row>
    <row r="7" spans="1:20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  <c r="T7" s="2"/>
    </row>
    <row r="8" spans="1:20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0"/>
      <c r="T8" s="2"/>
    </row>
    <row r="9" spans="1:20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  <c r="T9" s="2"/>
    </row>
    <row r="10" spans="1:20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0"/>
      <c r="T10" s="2"/>
    </row>
    <row r="11" spans="1:20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0"/>
      <c r="T11" s="2"/>
    </row>
    <row r="12" spans="1:20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/>
      <c r="T12" s="2"/>
    </row>
    <row r="13" spans="1:20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0"/>
      <c r="T13" s="2"/>
    </row>
    <row r="14" spans="1:20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0"/>
      <c r="T14" s="2"/>
    </row>
    <row r="15" spans="1:20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  <c r="T15" s="2"/>
    </row>
    <row r="16" spans="1:20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0"/>
      <c r="T16" s="2"/>
    </row>
    <row r="17" spans="1:20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2"/>
    </row>
    <row r="18" spans="1:20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0"/>
      <c r="T18" s="2"/>
    </row>
    <row r="19" spans="1:20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0"/>
      <c r="T19" s="2"/>
    </row>
    <row r="20" spans="1:20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0"/>
      <c r="T20" s="2"/>
    </row>
    <row r="21" spans="1:20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0"/>
      <c r="T21" s="2"/>
    </row>
    <row r="22" spans="1:20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0"/>
      <c r="T22" s="2"/>
    </row>
    <row r="23" spans="1:20">
      <c r="A23" s="8"/>
      <c r="B23" s="9"/>
      <c r="C23" s="39" t="s">
        <v>33</v>
      </c>
      <c r="D23" s="39" t="s">
        <v>2</v>
      </c>
      <c r="E23" s="71" t="s">
        <v>32</v>
      </c>
      <c r="F23" s="71"/>
      <c r="G23" s="71"/>
      <c r="H23" s="71"/>
      <c r="I23" s="70" t="s">
        <v>35</v>
      </c>
      <c r="J23" s="70"/>
      <c r="K23" s="70"/>
      <c r="L23" s="70"/>
      <c r="M23" s="70"/>
      <c r="N23" s="9"/>
      <c r="O23" s="9"/>
      <c r="P23" s="9"/>
      <c r="Q23" s="9"/>
      <c r="R23" s="9"/>
      <c r="S23" s="10"/>
      <c r="T23" s="2"/>
    </row>
    <row r="24" spans="1:20">
      <c r="A24" s="8"/>
      <c r="B24" s="9"/>
      <c r="C24" s="39">
        <v>1</v>
      </c>
      <c r="D24" s="39">
        <v>25.4</v>
      </c>
      <c r="E24" s="38" t="s">
        <v>33</v>
      </c>
      <c r="F24" s="39" t="s">
        <v>2</v>
      </c>
      <c r="G24" s="39" t="s">
        <v>1</v>
      </c>
      <c r="H24" s="39" t="s">
        <v>34</v>
      </c>
      <c r="I24" s="38" t="s">
        <v>33</v>
      </c>
      <c r="J24" s="27"/>
      <c r="K24" s="39" t="s">
        <v>2</v>
      </c>
      <c r="L24" s="28"/>
      <c r="M24" s="39" t="s">
        <v>1</v>
      </c>
      <c r="N24" s="45"/>
      <c r="O24" s="9"/>
      <c r="P24" s="9"/>
      <c r="Q24" s="9"/>
      <c r="R24" s="9"/>
      <c r="S24" s="10"/>
      <c r="T24" s="2"/>
    </row>
    <row r="25" spans="1:20">
      <c r="A25" s="8"/>
      <c r="B25" s="9"/>
      <c r="C25" s="9"/>
      <c r="D25" s="9"/>
      <c r="E25" s="29">
        <v>1.4999999999999999E-2</v>
      </c>
      <c r="F25" s="29">
        <f t="shared" ref="F25:F30" si="0">E25*$D$24</f>
        <v>0.38099999999999995</v>
      </c>
      <c r="G25" s="30">
        <f t="shared" ref="G25:G30" si="1">F25*1000</f>
        <v>380.99999999999994</v>
      </c>
      <c r="H25" s="31">
        <v>0.4</v>
      </c>
      <c r="I25" s="30">
        <v>0.01</v>
      </c>
      <c r="J25" s="27"/>
      <c r="K25" s="30">
        <f>I25*D24</f>
        <v>0.254</v>
      </c>
      <c r="L25" s="32"/>
      <c r="M25" s="30">
        <f>K25*1000</f>
        <v>254</v>
      </c>
      <c r="N25" s="9"/>
      <c r="O25" s="9"/>
      <c r="P25" s="9"/>
      <c r="Q25" s="9"/>
      <c r="R25" s="9"/>
      <c r="S25" s="10"/>
      <c r="T25" s="2"/>
    </row>
    <row r="26" spans="1:20">
      <c r="A26" s="8"/>
      <c r="B26" s="9"/>
      <c r="C26" s="9"/>
      <c r="D26" s="9"/>
      <c r="E26" s="29">
        <v>0.02</v>
      </c>
      <c r="F26" s="29">
        <f t="shared" si="0"/>
        <v>0.50800000000000001</v>
      </c>
      <c r="G26" s="30">
        <f t="shared" si="1"/>
        <v>508</v>
      </c>
      <c r="H26" s="33">
        <v>0.7</v>
      </c>
      <c r="I26" s="72" t="s">
        <v>36</v>
      </c>
      <c r="J26" s="73"/>
      <c r="K26" s="73"/>
      <c r="L26" s="73"/>
      <c r="M26" s="74"/>
      <c r="N26" s="9"/>
      <c r="O26" s="9"/>
      <c r="P26" s="9"/>
      <c r="Q26" s="9"/>
      <c r="R26" s="9"/>
      <c r="S26" s="10"/>
      <c r="T26" s="2"/>
    </row>
    <row r="27" spans="1:20">
      <c r="A27" s="8"/>
      <c r="B27" s="9"/>
      <c r="C27" s="9"/>
      <c r="D27" s="9"/>
      <c r="E27" s="29">
        <v>2.5000000000000001E-2</v>
      </c>
      <c r="F27" s="29">
        <f t="shared" si="0"/>
        <v>0.63500000000000001</v>
      </c>
      <c r="G27" s="30">
        <f t="shared" si="1"/>
        <v>635</v>
      </c>
      <c r="H27" s="33">
        <v>1</v>
      </c>
      <c r="I27" s="75"/>
      <c r="J27" s="76"/>
      <c r="K27" s="76"/>
      <c r="L27" s="76"/>
      <c r="M27" s="77"/>
      <c r="N27" s="9"/>
      <c r="O27" s="9"/>
      <c r="P27" s="9"/>
      <c r="Q27" s="9"/>
      <c r="R27" s="9"/>
      <c r="S27" s="10"/>
      <c r="T27" s="2"/>
    </row>
    <row r="28" spans="1:20">
      <c r="A28" s="8"/>
      <c r="B28" s="9"/>
      <c r="C28" s="9"/>
      <c r="D28" s="9"/>
      <c r="E28" s="29">
        <v>0.05</v>
      </c>
      <c r="F28" s="29">
        <f t="shared" si="0"/>
        <v>1.27</v>
      </c>
      <c r="G28" s="30">
        <f t="shared" si="1"/>
        <v>1270</v>
      </c>
      <c r="H28" s="33">
        <v>2</v>
      </c>
      <c r="I28" s="72" t="s">
        <v>37</v>
      </c>
      <c r="J28" s="73"/>
      <c r="K28" s="73"/>
      <c r="L28" s="73"/>
      <c r="M28" s="74"/>
      <c r="N28" s="9"/>
      <c r="O28" s="9"/>
      <c r="P28" s="9"/>
      <c r="Q28" s="9"/>
      <c r="R28" s="9"/>
      <c r="S28" s="10"/>
      <c r="T28" s="2"/>
    </row>
    <row r="29" spans="1:20">
      <c r="A29" s="8"/>
      <c r="B29" s="9"/>
      <c r="C29" s="9"/>
      <c r="D29" s="9"/>
      <c r="E29" s="29">
        <v>0.1</v>
      </c>
      <c r="F29" s="29">
        <f t="shared" si="0"/>
        <v>2.54</v>
      </c>
      <c r="G29" s="30">
        <f t="shared" si="1"/>
        <v>2540</v>
      </c>
      <c r="H29" s="33">
        <v>4</v>
      </c>
      <c r="I29" s="75"/>
      <c r="J29" s="76"/>
      <c r="K29" s="76"/>
      <c r="L29" s="76"/>
      <c r="M29" s="77"/>
      <c r="N29" s="9"/>
      <c r="O29" s="46"/>
      <c r="P29" s="46"/>
      <c r="Q29" s="9"/>
      <c r="R29" s="47"/>
      <c r="S29" s="10"/>
      <c r="T29" s="2"/>
    </row>
    <row r="30" spans="1:20">
      <c r="A30" s="8"/>
      <c r="B30" s="9"/>
      <c r="C30" s="9"/>
      <c r="D30" s="9"/>
      <c r="E30" s="29">
        <v>0.15</v>
      </c>
      <c r="F30" s="29">
        <f t="shared" si="0"/>
        <v>3.8099999999999996</v>
      </c>
      <c r="G30" s="30">
        <f t="shared" si="1"/>
        <v>3809.9999999999995</v>
      </c>
      <c r="H30" s="33">
        <v>6</v>
      </c>
      <c r="I30" s="78"/>
      <c r="J30" s="79"/>
      <c r="K30" s="79"/>
      <c r="L30" s="79"/>
      <c r="M30" s="80"/>
      <c r="N30" s="9"/>
      <c r="O30" s="47"/>
      <c r="P30" s="9"/>
      <c r="Q30" s="9"/>
      <c r="R30" s="9"/>
      <c r="S30" s="10"/>
      <c r="T30" s="2"/>
    </row>
    <row r="31" spans="1:20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47"/>
      <c r="P31" s="9"/>
      <c r="Q31" s="9"/>
      <c r="R31" s="47"/>
      <c r="S31" s="10"/>
      <c r="T31" s="2"/>
    </row>
    <row r="32" spans="1:20">
      <c r="A32" s="8"/>
      <c r="B32" s="9"/>
      <c r="C32" s="39" t="s">
        <v>47</v>
      </c>
      <c r="D32" s="39" t="s">
        <v>48</v>
      </c>
      <c r="E32" s="85" t="s">
        <v>51</v>
      </c>
      <c r="F32" s="86"/>
      <c r="G32" s="86"/>
      <c r="H32" s="86"/>
      <c r="I32" s="86"/>
      <c r="J32" s="48" t="s">
        <v>64</v>
      </c>
      <c r="K32" s="9"/>
      <c r="L32" s="9"/>
      <c r="M32" s="9"/>
      <c r="N32" s="9"/>
      <c r="O32" s="47"/>
      <c r="P32" s="9"/>
      <c r="Q32" s="9"/>
      <c r="R32" s="9"/>
      <c r="S32" s="10"/>
      <c r="T32" s="2"/>
    </row>
    <row r="33" spans="1:20">
      <c r="A33" s="8"/>
      <c r="B33" s="9"/>
      <c r="C33" s="41">
        <v>1</v>
      </c>
      <c r="D33" s="32">
        <v>28.349523099999999</v>
      </c>
      <c r="E33" s="9"/>
      <c r="F33" s="9"/>
      <c r="G33" s="9"/>
      <c r="H33" s="9"/>
      <c r="I33" s="9"/>
      <c r="J33" s="82" t="s">
        <v>59</v>
      </c>
      <c r="K33" s="84"/>
      <c r="L33" s="84"/>
      <c r="M33" s="84"/>
      <c r="N33" s="84"/>
      <c r="O33" s="84"/>
      <c r="P33" s="84"/>
      <c r="Q33" s="84"/>
      <c r="R33" s="9"/>
      <c r="S33" s="10"/>
      <c r="T33" s="2"/>
    </row>
    <row r="34" spans="1:20">
      <c r="A34" s="8"/>
      <c r="B34" s="9"/>
      <c r="C34" s="38" t="s">
        <v>49</v>
      </c>
      <c r="D34" s="38" t="s">
        <v>50</v>
      </c>
      <c r="E34" s="9"/>
      <c r="F34" s="9"/>
      <c r="G34" s="9"/>
      <c r="H34" s="9"/>
      <c r="I34" s="9"/>
      <c r="J34" s="13">
        <f>+C33*D33</f>
        <v>28.349523099999999</v>
      </c>
      <c r="K34" s="82" t="s">
        <v>55</v>
      </c>
      <c r="L34" s="82"/>
      <c r="M34" s="45">
        <f>+D35</f>
        <v>9.2899999999999996E-2</v>
      </c>
      <c r="N34" s="4" t="s">
        <v>58</v>
      </c>
      <c r="O34" s="49">
        <f>+Q37</f>
        <v>34.161167871284817</v>
      </c>
      <c r="P34" s="13" t="s">
        <v>63</v>
      </c>
      <c r="Q34" s="9"/>
      <c r="R34" s="13"/>
      <c r="S34" s="10"/>
      <c r="T34" s="2"/>
    </row>
    <row r="35" spans="1:20">
      <c r="A35" s="8"/>
      <c r="B35" s="9"/>
      <c r="C35" s="38">
        <v>1</v>
      </c>
      <c r="D35" s="38">
        <v>9.2899999999999996E-2</v>
      </c>
      <c r="E35" s="9"/>
      <c r="F35" s="9"/>
      <c r="G35" s="9"/>
      <c r="H35" s="9"/>
      <c r="I35" s="9"/>
      <c r="J35" s="13">
        <f>J34/D35/1000</f>
        <v>0.30516171259418728</v>
      </c>
      <c r="K35" s="50" t="s">
        <v>53</v>
      </c>
      <c r="L35" s="50"/>
      <c r="M35" s="9"/>
      <c r="N35" s="9"/>
      <c r="O35" s="47"/>
      <c r="P35" s="9"/>
      <c r="Q35" s="9"/>
      <c r="R35" s="13"/>
      <c r="S35" s="10"/>
      <c r="T35" s="2"/>
    </row>
    <row r="36" spans="1:20">
      <c r="A36" s="8"/>
      <c r="B36" s="9"/>
      <c r="C36" s="83" t="s">
        <v>56</v>
      </c>
      <c r="D36" s="83"/>
      <c r="E36" s="9"/>
      <c r="F36" s="9"/>
      <c r="G36" s="9"/>
      <c r="H36" s="9"/>
      <c r="I36" s="9"/>
      <c r="J36" s="13">
        <f>+D37</f>
        <v>8933</v>
      </c>
      <c r="K36" s="13" t="s">
        <v>57</v>
      </c>
      <c r="L36" s="9"/>
      <c r="M36" s="9"/>
      <c r="N36" s="9"/>
      <c r="O36" s="47"/>
      <c r="P36" s="9"/>
      <c r="Q36" s="9"/>
      <c r="R36" s="13"/>
      <c r="S36" s="10"/>
      <c r="T36" s="2"/>
    </row>
    <row r="37" spans="1:20">
      <c r="A37" s="8"/>
      <c r="B37" s="9"/>
      <c r="C37" s="38" t="s">
        <v>52</v>
      </c>
      <c r="D37" s="38">
        <v>8933</v>
      </c>
      <c r="E37" s="9"/>
      <c r="F37" s="9"/>
      <c r="G37" s="9"/>
      <c r="H37" s="9"/>
      <c r="I37" s="9"/>
      <c r="J37" s="13" t="s">
        <v>54</v>
      </c>
      <c r="K37" s="9"/>
      <c r="L37" s="9"/>
      <c r="M37" s="9"/>
      <c r="N37" s="9"/>
      <c r="O37" s="47"/>
      <c r="P37" s="9"/>
      <c r="Q37" s="9">
        <f>(J35/J36)*1000000</f>
        <v>34.161167871284817</v>
      </c>
      <c r="R37" s="13" t="s">
        <v>1</v>
      </c>
      <c r="S37" s="10"/>
      <c r="T37" s="2"/>
    </row>
    <row r="38" spans="1:20" ht="13.5" thickBot="1">
      <c r="A38" s="51"/>
      <c r="B38" s="22"/>
      <c r="C38" s="22"/>
      <c r="D38" s="22"/>
      <c r="E38" s="22"/>
      <c r="F38" s="22"/>
      <c r="G38" s="22"/>
      <c r="H38" s="22"/>
      <c r="I38" s="22"/>
      <c r="J38" s="52" t="s">
        <v>60</v>
      </c>
      <c r="K38" s="22"/>
      <c r="L38" s="52" t="s">
        <v>61</v>
      </c>
      <c r="M38" s="22"/>
      <c r="N38" s="22"/>
      <c r="O38" s="53"/>
      <c r="P38" s="22"/>
      <c r="Q38" s="22">
        <f>Q37/25.4</f>
        <v>1.3449278689482211</v>
      </c>
      <c r="R38" s="52" t="s">
        <v>62</v>
      </c>
      <c r="S38" s="23"/>
      <c r="T38" s="2"/>
    </row>
    <row r="39" spans="1:20">
      <c r="A39" s="2"/>
      <c r="B39" s="2"/>
      <c r="C39" s="2"/>
      <c r="D39" s="2"/>
      <c r="E39" s="2"/>
      <c r="F39" s="2"/>
      <c r="G39" s="2"/>
      <c r="H39" s="2"/>
      <c r="I39" s="2"/>
      <c r="J39" s="35"/>
      <c r="K39" s="2"/>
      <c r="L39" s="35"/>
      <c r="M39" s="2"/>
      <c r="N39" s="2"/>
      <c r="O39" s="34"/>
      <c r="P39" s="2"/>
      <c r="Q39" s="2"/>
      <c r="R39" s="35"/>
      <c r="S39" s="2"/>
      <c r="T39" s="2"/>
    </row>
    <row r="40" spans="1:20" ht="15">
      <c r="A40" s="2"/>
      <c r="B40" s="2"/>
      <c r="C40" s="2"/>
      <c r="D40" s="2"/>
      <c r="E40" s="2"/>
      <c r="F40" s="2"/>
      <c r="G40" s="2"/>
      <c r="H40" s="2"/>
      <c r="I40" s="2"/>
      <c r="J40" s="55"/>
      <c r="K40" s="55"/>
      <c r="L40" s="55"/>
      <c r="M40" s="55"/>
      <c r="N40" s="2"/>
      <c r="O40" s="34"/>
      <c r="P40" s="2"/>
      <c r="Q40" s="2"/>
      <c r="R40" s="35"/>
      <c r="S40" s="2"/>
      <c r="T40" s="2"/>
    </row>
    <row r="41" spans="1:20" ht="15">
      <c r="A41" s="2"/>
      <c r="B41" s="2"/>
      <c r="C41" s="2"/>
      <c r="D41" s="2"/>
      <c r="E41" s="2"/>
      <c r="F41" s="2"/>
      <c r="G41" s="2"/>
      <c r="H41" s="2"/>
      <c r="I41" s="2"/>
      <c r="J41" s="55" t="s">
        <v>66</v>
      </c>
      <c r="K41" s="55"/>
      <c r="L41" s="55"/>
      <c r="M41" s="55"/>
      <c r="N41" s="2"/>
      <c r="O41" s="34"/>
      <c r="P41" s="2"/>
      <c r="Q41" s="2"/>
      <c r="R41" s="35"/>
      <c r="S41" s="2"/>
      <c r="T41" s="2"/>
    </row>
    <row r="42" spans="1:20" ht="15">
      <c r="A42" s="2"/>
      <c r="B42" s="2"/>
      <c r="C42" s="2"/>
      <c r="D42" s="2"/>
      <c r="E42" s="2"/>
      <c r="F42" s="2"/>
      <c r="G42" s="2"/>
      <c r="H42" s="2"/>
      <c r="I42" s="2"/>
      <c r="J42" s="56" t="s">
        <v>67</v>
      </c>
      <c r="K42" s="56"/>
      <c r="L42" s="56"/>
      <c r="M42" s="56"/>
      <c r="N42" s="2"/>
      <c r="O42" s="34"/>
      <c r="P42" s="2"/>
      <c r="Q42" s="2"/>
      <c r="R42" s="35"/>
      <c r="S42" s="2"/>
      <c r="T42" s="2"/>
    </row>
    <row r="43" spans="1:20" ht="18.75">
      <c r="A43" s="36"/>
      <c r="B43" s="2"/>
      <c r="C43" s="2"/>
      <c r="D43" s="2"/>
      <c r="E43" s="2"/>
      <c r="F43" s="2"/>
      <c r="G43" s="2"/>
      <c r="H43" s="2"/>
      <c r="I43" s="2"/>
      <c r="J43" s="57" t="s">
        <v>68</v>
      </c>
      <c r="K43" s="57"/>
      <c r="L43" s="57"/>
      <c r="M43" s="57"/>
      <c r="N43" s="2"/>
      <c r="O43" s="34"/>
      <c r="P43" s="2"/>
      <c r="Q43" s="2"/>
      <c r="R43" s="35"/>
      <c r="S43" s="2"/>
      <c r="T43" s="2"/>
    </row>
    <row r="44" spans="1:20">
      <c r="A44" s="36" t="s">
        <v>20</v>
      </c>
      <c r="B44" s="2"/>
      <c r="C44" s="2"/>
      <c r="D44" s="2"/>
      <c r="E44" s="2"/>
      <c r="F44" s="2"/>
      <c r="G44" s="2"/>
      <c r="H44" s="2"/>
      <c r="I44" s="2"/>
      <c r="J44" s="35"/>
      <c r="K44" s="2"/>
      <c r="L44" s="35"/>
      <c r="M44" s="2"/>
      <c r="N44" s="2"/>
      <c r="O44" s="34"/>
      <c r="P44" s="2"/>
      <c r="Q44" s="2"/>
      <c r="R44" s="35"/>
      <c r="S44" s="54" t="s">
        <v>65</v>
      </c>
      <c r="T44" s="54"/>
    </row>
    <row r="47" spans="1:20">
      <c r="H47" s="37"/>
      <c r="L47" s="37"/>
      <c r="N47" s="37"/>
    </row>
    <row r="48" spans="1:20">
      <c r="L48" s="37"/>
    </row>
    <row r="49" spans="7:10">
      <c r="G49" s="37"/>
      <c r="I49" s="37"/>
    </row>
    <row r="51" spans="7:10">
      <c r="H51" s="81"/>
      <c r="I51" s="81"/>
      <c r="J51" s="81"/>
    </row>
    <row r="53" spans="7:10">
      <c r="J53" s="37"/>
    </row>
  </sheetData>
  <mergeCells count="14">
    <mergeCell ref="C36:D36"/>
    <mergeCell ref="J33:Q33"/>
    <mergeCell ref="E32:I32"/>
    <mergeCell ref="S44:T44"/>
    <mergeCell ref="J40:M40"/>
    <mergeCell ref="J41:M41"/>
    <mergeCell ref="J42:M42"/>
    <mergeCell ref="J43:M43"/>
    <mergeCell ref="I23:M23"/>
    <mergeCell ref="E23:H23"/>
    <mergeCell ref="I26:M27"/>
    <mergeCell ref="I28:M30"/>
    <mergeCell ref="H51:J51"/>
    <mergeCell ref="K34:L34"/>
  </mergeCells>
  <hyperlinks>
    <hyperlink ref="J42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PCB</vt:lpstr>
      <vt:lpstr>PSU</vt:lpstr>
    </vt:vector>
  </TitlesOfParts>
  <Company>FL Smidth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cp:lastPrinted>2003-01-16T16:07:15Z</cp:lastPrinted>
  <dcterms:created xsi:type="dcterms:W3CDTF">2003-01-16T15:21:48Z</dcterms:created>
  <dcterms:modified xsi:type="dcterms:W3CDTF">2018-09-20T07:24:42Z</dcterms:modified>
</cp:coreProperties>
</file>