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5" windowWidth="11355" windowHeight="8445" tabRatio="781"/>
  </bookViews>
  <sheets>
    <sheet name="Diagram" sheetId="4" r:id="rId1"/>
    <sheet name="Beregning" sheetId="1" r:id="rId2"/>
    <sheet name="New" sheetId="3" r:id="rId3"/>
    <sheet name="Tabel" sheetId="2" r:id="rId4"/>
  </sheets>
  <calcPr calcId="125725"/>
</workbook>
</file>

<file path=xl/calcChain.xml><?xml version="1.0" encoding="utf-8"?>
<calcChain xmlns="http://schemas.openxmlformats.org/spreadsheetml/2006/main">
  <c r="H2" i="1"/>
  <c r="I2" i="3" s="1"/>
  <c r="J2" s="1"/>
  <c r="B62"/>
  <c r="B61"/>
  <c r="B60"/>
  <c r="B59"/>
  <c r="B51"/>
  <c r="B50"/>
  <c r="B49"/>
  <c r="B48"/>
  <c r="B40"/>
  <c r="B39"/>
  <c r="B38"/>
  <c r="B37"/>
  <c r="B31"/>
  <c r="B30"/>
  <c r="B41"/>
  <c r="B52"/>
  <c r="B63"/>
  <c r="B29"/>
  <c r="B28"/>
  <c r="B27"/>
  <c r="B26"/>
  <c r="B21"/>
  <c r="B32"/>
  <c r="B20"/>
  <c r="B19"/>
  <c r="B17"/>
  <c r="B18"/>
  <c r="B16"/>
  <c r="B15"/>
  <c r="H36" i="1"/>
  <c r="H35"/>
  <c r="H30"/>
  <c r="H29"/>
  <c r="H24"/>
  <c r="H23"/>
  <c r="H18"/>
  <c r="H17"/>
  <c r="H12"/>
  <c r="H11"/>
  <c r="H6"/>
  <c r="H5"/>
  <c r="R9" i="3"/>
  <c r="M119" i="2"/>
  <c r="Q9" i="3"/>
  <c r="Q8"/>
  <c r="L95" i="2"/>
  <c r="L96" s="1"/>
  <c r="Q7" i="3"/>
  <c r="R7"/>
  <c r="M75" i="2"/>
  <c r="Q6" i="3"/>
  <c r="R6"/>
  <c r="M53" i="2"/>
  <c r="Q5" i="3"/>
  <c r="R5"/>
  <c r="M31" i="2"/>
  <c r="O9" i="3"/>
  <c r="O8"/>
  <c r="R8"/>
  <c r="M97" i="2"/>
  <c r="O7" i="3"/>
  <c r="O6"/>
  <c r="O5"/>
  <c r="B22"/>
  <c r="F24"/>
  <c r="F15"/>
  <c r="I7"/>
  <c r="C119" i="2"/>
  <c r="E75"/>
  <c r="G75"/>
  <c r="G53"/>
  <c r="C31"/>
  <c r="E31"/>
  <c r="I31"/>
  <c r="J94"/>
  <c r="F92"/>
  <c r="F96" s="1"/>
  <c r="M51"/>
  <c r="M52" s="1"/>
  <c r="R64" i="3"/>
  <c r="Q64"/>
  <c r="R63"/>
  <c r="C97" i="2"/>
  <c r="Q63" i="3"/>
  <c r="R62"/>
  <c r="C75" i="2"/>
  <c r="Q62" i="3"/>
  <c r="R61"/>
  <c r="C53" i="2"/>
  <c r="Q61" i="3"/>
  <c r="R53"/>
  <c r="E119" i="2"/>
  <c r="Q53" i="3"/>
  <c r="R52"/>
  <c r="E97" i="2"/>
  <c r="Q52" i="3"/>
  <c r="D91" i="2"/>
  <c r="R51" i="3"/>
  <c r="Q51"/>
  <c r="D69" i="2"/>
  <c r="R50" i="3"/>
  <c r="E53" i="2"/>
  <c r="Q50" i="3"/>
  <c r="R42"/>
  <c r="G119" i="2"/>
  <c r="Q42" i="3"/>
  <c r="R41"/>
  <c r="G97" i="2"/>
  <c r="Q41" i="3"/>
  <c r="R40"/>
  <c r="Q40"/>
  <c r="R39"/>
  <c r="Q39"/>
  <c r="R31"/>
  <c r="I119" i="2"/>
  <c r="Q31" i="3"/>
  <c r="R30"/>
  <c r="I97" i="2"/>
  <c r="Q30" i="3"/>
  <c r="H93" i="2"/>
  <c r="H96" s="1"/>
  <c r="R29" i="3"/>
  <c r="I75" i="2"/>
  <c r="Q29" i="3"/>
  <c r="H71" i="2"/>
  <c r="H74" s="1"/>
  <c r="R28" i="3"/>
  <c r="I53" i="2"/>
  <c r="Q28" i="3"/>
  <c r="R27"/>
  <c r="Q27"/>
  <c r="R20"/>
  <c r="K119" i="2"/>
  <c r="Q20" i="3"/>
  <c r="J116" i="2"/>
  <c r="R19" i="3"/>
  <c r="K97" i="2"/>
  <c r="Q19" i="3"/>
  <c r="R18"/>
  <c r="K75" i="2"/>
  <c r="Q18" i="3"/>
  <c r="R17"/>
  <c r="K53" i="2"/>
  <c r="Q17" i="3"/>
  <c r="R16"/>
  <c r="K31" i="2"/>
  <c r="Q16" i="3"/>
  <c r="J28" i="2"/>
  <c r="O63" i="3"/>
  <c r="O61"/>
  <c r="C46" i="2"/>
  <c r="C52" s="1"/>
  <c r="O52" i="3"/>
  <c r="E91" i="2"/>
  <c r="E96" s="1"/>
  <c r="O50" i="3"/>
  <c r="O41"/>
  <c r="G92" i="2"/>
  <c r="G96" s="1"/>
  <c r="O39" i="3"/>
  <c r="O30"/>
  <c r="I93" i="2"/>
  <c r="O28" i="3"/>
  <c r="I49" i="2"/>
  <c r="O19" i="3"/>
  <c r="O17"/>
  <c r="K50" i="2"/>
  <c r="K52" s="1"/>
  <c r="K94"/>
  <c r="K96" s="1"/>
  <c r="C90"/>
  <c r="C96" s="1"/>
  <c r="B90"/>
  <c r="A90" s="1"/>
  <c r="B99" s="1"/>
  <c r="J50"/>
  <c r="J52" s="1"/>
  <c r="H49"/>
  <c r="H52" s="1"/>
  <c r="G48"/>
  <c r="G52" s="1"/>
  <c r="F48"/>
  <c r="E47"/>
  <c r="E52" s="1"/>
  <c r="D47"/>
  <c r="B46"/>
  <c r="A46" s="1"/>
  <c r="B55" s="1"/>
  <c r="M73"/>
  <c r="L73"/>
  <c r="K72"/>
  <c r="K74" s="1"/>
  <c r="J72"/>
  <c r="J74" s="1"/>
  <c r="I71"/>
  <c r="I74" s="1"/>
  <c r="F70"/>
  <c r="F74" s="1"/>
  <c r="N65" i="3"/>
  <c r="R65"/>
  <c r="P65"/>
  <c r="R60"/>
  <c r="N54"/>
  <c r="R54"/>
  <c r="P54"/>
  <c r="R49"/>
  <c r="N43"/>
  <c r="R43"/>
  <c r="P43"/>
  <c r="R38"/>
  <c r="G31" i="2"/>
  <c r="N32" i="3"/>
  <c r="R32"/>
  <c r="P32"/>
  <c r="N21"/>
  <c r="P21"/>
  <c r="R21"/>
  <c r="N10"/>
  <c r="O10"/>
  <c r="P10"/>
  <c r="R10"/>
  <c r="O18"/>
  <c r="O29"/>
  <c r="O40"/>
  <c r="G70" i="2"/>
  <c r="O51" i="3"/>
  <c r="O54"/>
  <c r="O62"/>
  <c r="C68" i="2"/>
  <c r="L117"/>
  <c r="L118" s="1"/>
  <c r="M117"/>
  <c r="M118" s="1"/>
  <c r="K116"/>
  <c r="K118" s="1"/>
  <c r="H115"/>
  <c r="H118" s="1"/>
  <c r="F114"/>
  <c r="F118" s="1"/>
  <c r="D113"/>
  <c r="D118" s="1"/>
  <c r="C112"/>
  <c r="C118" s="1"/>
  <c r="B112"/>
  <c r="O64" i="3"/>
  <c r="O53"/>
  <c r="E113" i="2"/>
  <c r="A113" s="1"/>
  <c r="D121" s="1"/>
  <c r="O42" i="3"/>
  <c r="O43"/>
  <c r="O31"/>
  <c r="I115" i="2"/>
  <c r="O20" i="3"/>
  <c r="R67"/>
  <c r="R56"/>
  <c r="R45"/>
  <c r="R34"/>
  <c r="R23"/>
  <c r="R12"/>
  <c r="O16"/>
  <c r="O60"/>
  <c r="Q60"/>
  <c r="B24" i="2"/>
  <c r="O27" i="3"/>
  <c r="O32"/>
  <c r="O38"/>
  <c r="O49"/>
  <c r="M29" i="2"/>
  <c r="A29" s="1"/>
  <c r="L33" s="1"/>
  <c r="L29"/>
  <c r="K28"/>
  <c r="K30" s="1"/>
  <c r="I27"/>
  <c r="I30" s="1"/>
  <c r="H27"/>
  <c r="H30" s="1"/>
  <c r="G26"/>
  <c r="G30" s="1"/>
  <c r="F26"/>
  <c r="F30" s="1"/>
  <c r="E25"/>
  <c r="E30" s="1"/>
  <c r="C24"/>
  <c r="C30" s="1"/>
  <c r="Q49" i="3"/>
  <c r="D25" i="2"/>
  <c r="Q38" i="3"/>
  <c r="Q43"/>
  <c r="Q21"/>
  <c r="O21"/>
  <c r="D9"/>
  <c r="D31"/>
  <c r="D21"/>
  <c r="D20"/>
  <c r="D11"/>
  <c r="D10"/>
  <c r="B11"/>
  <c r="F13"/>
  <c r="F4"/>
  <c r="I52" i="2"/>
  <c r="J118"/>
  <c r="F23" i="3"/>
  <c r="F16"/>
  <c r="D12" i="1"/>
  <c r="B12" s="1"/>
  <c r="D11"/>
  <c r="B11" s="1"/>
  <c r="D74" i="2"/>
  <c r="B43" i="3"/>
  <c r="D32"/>
  <c r="D5" i="1"/>
  <c r="B5" s="1"/>
  <c r="F12" i="3"/>
  <c r="F5"/>
  <c r="D6" i="1"/>
  <c r="B6" s="1"/>
  <c r="B33" i="3"/>
  <c r="D22"/>
  <c r="Q32"/>
  <c r="Q65"/>
  <c r="E69" i="2"/>
  <c r="E74" s="1"/>
  <c r="L51"/>
  <c r="Q54" i="3"/>
  <c r="G114" i="2"/>
  <c r="G118" s="1"/>
  <c r="Q10" i="3"/>
  <c r="L30" i="2"/>
  <c r="O65" i="3"/>
  <c r="B68" i="2"/>
  <c r="A68" s="1"/>
  <c r="B77" s="1"/>
  <c r="M95"/>
  <c r="M96" s="1"/>
  <c r="B42" i="3"/>
  <c r="B54"/>
  <c r="D43"/>
  <c r="D33"/>
  <c r="F35"/>
  <c r="F26"/>
  <c r="B44"/>
  <c r="B53"/>
  <c r="D42"/>
  <c r="B55"/>
  <c r="B64"/>
  <c r="D53"/>
  <c r="F34"/>
  <c r="F27"/>
  <c r="D18" i="1"/>
  <c r="B18" s="1"/>
  <c r="D17"/>
  <c r="B17" s="1"/>
  <c r="B65" i="3"/>
  <c r="D65"/>
  <c r="D54"/>
  <c r="F46"/>
  <c r="F37"/>
  <c r="D44"/>
  <c r="D55"/>
  <c r="F57"/>
  <c r="F48"/>
  <c r="B66"/>
  <c r="D64"/>
  <c r="F45"/>
  <c r="F38"/>
  <c r="D24" i="1"/>
  <c r="B24" s="1"/>
  <c r="D23"/>
  <c r="B23" s="1"/>
  <c r="F56" i="3"/>
  <c r="F49"/>
  <c r="D30" i="1"/>
  <c r="B30" s="1"/>
  <c r="D29"/>
  <c r="B29" s="1"/>
  <c r="D66" i="3"/>
  <c r="F68"/>
  <c r="F59"/>
  <c r="F67"/>
  <c r="F60"/>
  <c r="D36" i="1"/>
  <c r="B36" s="1"/>
  <c r="D35"/>
  <c r="B35" s="1"/>
  <c r="D30" i="2"/>
  <c r="J96"/>
  <c r="C74"/>
  <c r="M74"/>
  <c r="A116" l="1"/>
  <c r="J121" s="1"/>
  <c r="A24"/>
  <c r="B33" s="1"/>
  <c r="A95"/>
  <c r="L99" s="1"/>
  <c r="A115"/>
  <c r="H121" s="1"/>
  <c r="A69"/>
  <c r="D77" s="1"/>
  <c r="A51"/>
  <c r="L55" s="1"/>
  <c r="A112"/>
  <c r="B121" s="1"/>
  <c r="L52"/>
  <c r="A93"/>
  <c r="H99" s="1"/>
  <c r="A48"/>
  <c r="F55" s="1"/>
  <c r="B30"/>
  <c r="F52"/>
  <c r="N119"/>
  <c r="A119" s="1"/>
  <c r="N97"/>
  <c r="A97" s="1"/>
  <c r="N31"/>
  <c r="A31" s="1"/>
  <c r="B74"/>
  <c r="A74" s="1"/>
  <c r="B52"/>
  <c r="A52" s="1"/>
  <c r="I118"/>
  <c r="A47"/>
  <c r="D55" s="1"/>
  <c r="A94"/>
  <c r="J99" s="1"/>
  <c r="A50"/>
  <c r="J55" s="1"/>
  <c r="N75"/>
  <c r="A75" s="1"/>
  <c r="A25"/>
  <c r="D33" s="1"/>
  <c r="A73"/>
  <c r="L77" s="1"/>
  <c r="B96"/>
  <c r="A96" s="1"/>
  <c r="A70"/>
  <c r="F77" s="1"/>
  <c r="L74"/>
  <c r="A91"/>
  <c r="D99" s="1"/>
  <c r="N53"/>
  <c r="A53" s="1"/>
  <c r="A72"/>
  <c r="J77" s="1"/>
  <c r="A28"/>
  <c r="J33" s="1"/>
  <c r="A27"/>
  <c r="H33" s="1"/>
  <c r="B118"/>
  <c r="A118" s="1"/>
  <c r="A117"/>
  <c r="L121" s="1"/>
  <c r="D52"/>
  <c r="M30"/>
  <c r="A30" s="1"/>
  <c r="A92"/>
  <c r="F99" s="1"/>
  <c r="J30"/>
  <c r="A71"/>
  <c r="H77" s="1"/>
  <c r="A49"/>
  <c r="H55" s="1"/>
  <c r="I96"/>
  <c r="E118"/>
  <c r="G74"/>
  <c r="D96"/>
  <c r="A26"/>
  <c r="F33" s="1"/>
  <c r="A114"/>
  <c r="F121" s="1"/>
  <c r="I2" i="4"/>
  <c r="D17" i="3"/>
  <c r="D28"/>
  <c r="D6"/>
  <c r="D61"/>
  <c r="I2" i="1"/>
  <c r="D50" i="3"/>
  <c r="D39"/>
  <c r="I21" l="1"/>
  <c r="K21" s="1"/>
  <c r="E21" s="1"/>
  <c r="I20"/>
  <c r="I32"/>
  <c r="K32" s="1"/>
  <c r="E32" s="1"/>
  <c r="I31"/>
  <c r="I10"/>
  <c r="K10" s="1"/>
  <c r="E10" s="1"/>
  <c r="I9"/>
  <c r="D7" i="1"/>
  <c r="I64" i="3"/>
  <c r="I65"/>
  <c r="K65" s="1"/>
  <c r="E65" s="1"/>
  <c r="I54"/>
  <c r="K54" s="1"/>
  <c r="E54" s="1"/>
  <c r="I53"/>
  <c r="I42"/>
  <c r="I43"/>
  <c r="K43" s="1"/>
  <c r="E43" s="1"/>
  <c r="I22" l="1"/>
  <c r="K22" s="1"/>
  <c r="E22" s="1"/>
  <c r="K20"/>
  <c r="E20" s="1"/>
  <c r="K53"/>
  <c r="E53" s="1"/>
  <c r="I55"/>
  <c r="K55" s="1"/>
  <c r="E55" s="1"/>
  <c r="I44"/>
  <c r="K44" s="1"/>
  <c r="E44" s="1"/>
  <c r="K42"/>
  <c r="E42" s="1"/>
  <c r="K31"/>
  <c r="E31" s="1"/>
  <c r="I33"/>
  <c r="K33" s="1"/>
  <c r="E33" s="1"/>
  <c r="K9"/>
  <c r="E9" s="1"/>
  <c r="I11"/>
  <c r="K11" s="1"/>
  <c r="E11" s="1"/>
  <c r="D37" i="1"/>
  <c r="B13"/>
  <c r="H31"/>
  <c r="H37"/>
  <c r="D31"/>
  <c r="B7"/>
  <c r="D25"/>
  <c r="B31"/>
  <c r="B25"/>
  <c r="B19"/>
  <c r="D13"/>
  <c r="H19"/>
  <c r="D19"/>
  <c r="B37"/>
  <c r="H7"/>
  <c r="H25"/>
  <c r="H13"/>
  <c r="I66" i="3"/>
  <c r="K66" s="1"/>
  <c r="E66" s="1"/>
  <c r="K64"/>
  <c r="E64" s="1"/>
  <c r="I6" i="1" l="1"/>
  <c r="J6" s="1"/>
  <c r="L7" i="2" s="1"/>
  <c r="I5" i="1"/>
  <c r="I24"/>
  <c r="J24" s="1"/>
  <c r="F4" i="2" s="1"/>
  <c r="I23" i="1"/>
  <c r="F30"/>
  <c r="G30" s="1"/>
  <c r="F29"/>
  <c r="I11"/>
  <c r="I12"/>
  <c r="J12" s="1"/>
  <c r="J6" i="2" s="1"/>
  <c r="F24" i="1"/>
  <c r="G24" s="1"/>
  <c r="F23"/>
  <c r="F18"/>
  <c r="G18" s="1"/>
  <c r="F17"/>
  <c r="F11"/>
  <c r="F12"/>
  <c r="G12" s="1"/>
  <c r="I30"/>
  <c r="J30" s="1"/>
  <c r="D3" i="2" s="1"/>
  <c r="I29" i="1"/>
  <c r="I17"/>
  <c r="I18"/>
  <c r="J18" s="1"/>
  <c r="H5" i="2" s="1"/>
  <c r="I36" i="1"/>
  <c r="J36" s="1"/>
  <c r="B2" i="2" s="1"/>
  <c r="I35" i="1"/>
  <c r="F35"/>
  <c r="F36"/>
  <c r="G36" s="1"/>
  <c r="F5"/>
  <c r="F6"/>
  <c r="G6" s="1"/>
  <c r="I19" l="1"/>
  <c r="J19" s="1"/>
  <c r="I9" i="2" s="1"/>
  <c r="J17" i="1"/>
  <c r="I5" i="2" s="1"/>
  <c r="I8" s="1"/>
  <c r="L8"/>
  <c r="H8"/>
  <c r="G23" i="1"/>
  <c r="G25" s="1"/>
  <c r="F25"/>
  <c r="J5"/>
  <c r="M7" i="2" s="1"/>
  <c r="M8" s="1"/>
  <c r="I7" i="1"/>
  <c r="J7" s="1"/>
  <c r="M9" i="2" s="1"/>
  <c r="B8"/>
  <c r="F8"/>
  <c r="J35" i="1"/>
  <c r="C2" i="2" s="1"/>
  <c r="C8" s="1"/>
  <c r="I37" i="1"/>
  <c r="J37" s="1"/>
  <c r="C9" i="2" s="1"/>
  <c r="G17" i="1"/>
  <c r="G19" s="1"/>
  <c r="F19"/>
  <c r="I25"/>
  <c r="J25" s="1"/>
  <c r="G9" i="2" s="1"/>
  <c r="J23" i="1"/>
  <c r="G4" i="2" s="1"/>
  <c r="G8" s="1"/>
  <c r="G35" i="1"/>
  <c r="G37" s="1"/>
  <c r="F37"/>
  <c r="G11"/>
  <c r="G13" s="1"/>
  <c r="F13"/>
  <c r="F31"/>
  <c r="G29"/>
  <c r="G31" s="1"/>
  <c r="F7"/>
  <c r="G5"/>
  <c r="G7" s="1"/>
  <c r="D8" i="2"/>
  <c r="J11" i="1"/>
  <c r="K6" i="2" s="1"/>
  <c r="K8" s="1"/>
  <c r="I13" i="1"/>
  <c r="J13" s="1"/>
  <c r="K9" i="2" s="1"/>
  <c r="I31" i="1"/>
  <c r="J31" s="1"/>
  <c r="E9" i="2" s="1"/>
  <c r="J29" i="1"/>
  <c r="E3" i="2" s="1"/>
  <c r="E8" s="1"/>
  <c r="J8"/>
  <c r="A2" l="1"/>
  <c r="B11" s="1"/>
  <c r="A6"/>
  <c r="J11" s="1"/>
  <c r="A8"/>
  <c r="A7"/>
  <c r="L11" s="1"/>
  <c r="A3"/>
  <c r="D11" s="1"/>
  <c r="A4"/>
  <c r="F11" s="1"/>
  <c r="A5"/>
  <c r="H11" s="1"/>
  <c r="N9"/>
  <c r="A9" s="1"/>
</calcChain>
</file>

<file path=xl/sharedStrings.xml><?xml version="1.0" encoding="utf-8"?>
<sst xmlns="http://schemas.openxmlformats.org/spreadsheetml/2006/main" count="451" uniqueCount="96">
  <si>
    <t>Data</t>
  </si>
  <si>
    <t>Vcc</t>
  </si>
  <si>
    <t>V</t>
  </si>
  <si>
    <t>R1</t>
  </si>
  <si>
    <t>R2</t>
  </si>
  <si>
    <t>R3</t>
  </si>
  <si>
    <t>K Ohm</t>
  </si>
  <si>
    <t>Volt</t>
  </si>
  <si>
    <t>Giver i °C</t>
  </si>
  <si>
    <t>Hysteresi beregninger for LM339 inverting comparator</t>
  </si>
  <si>
    <t>Standard værdier 1%</t>
  </si>
  <si>
    <t>Kalkuleret værdi</t>
  </si>
  <si>
    <t>Range No.</t>
  </si>
  <si>
    <t>Juster potentiometer P1 i % for Delta temperatur:</t>
  </si>
  <si>
    <t xml:space="preserve"> K Ohm</t>
  </si>
  <si>
    <t xml:space="preserve"> - </t>
  </si>
  <si>
    <t xml:space="preserve">Range 1: </t>
  </si>
  <si>
    <t xml:space="preserve"> °C</t>
  </si>
  <si>
    <t xml:space="preserve">Range 2: </t>
  </si>
  <si>
    <t xml:space="preserve">Range 3: </t>
  </si>
  <si>
    <t xml:space="preserve">Range 4: </t>
  </si>
  <si>
    <t xml:space="preserve">Range 5: </t>
  </si>
  <si>
    <t xml:space="preserve">Range 6: </t>
  </si>
  <si>
    <t xml:space="preserve">Total Range: </t>
  </si>
  <si>
    <t>Data given</t>
  </si>
  <si>
    <t>Rload</t>
  </si>
  <si>
    <t>VA1</t>
  </si>
  <si>
    <t>VA2</t>
  </si>
  <si>
    <t>Rpull up</t>
  </si>
  <si>
    <t>n =</t>
  </si>
  <si>
    <t>Delta VA</t>
  </si>
  <si>
    <t>delta VA / VA2</t>
  </si>
  <si>
    <t>n * R3</t>
  </si>
  <si>
    <t>(R1//R3) / ( (Vcc/VA1) -1 )</t>
  </si>
  <si>
    <t>R1 // R3</t>
  </si>
  <si>
    <t>(R1 * R3) / ( (R1 + R3)</t>
  </si>
  <si>
    <t>Find data</t>
  </si>
  <si>
    <t>Kalkuleret værdier</t>
  </si>
  <si>
    <t>Standard værdier</t>
  </si>
  <si>
    <t>Equation</t>
  </si>
  <si>
    <t>I alt</t>
  </si>
  <si>
    <t>Range 1</t>
  </si>
  <si>
    <t>Range 2</t>
  </si>
  <si>
    <t>Range 3</t>
  </si>
  <si>
    <t>Range 4</t>
  </si>
  <si>
    <t>Range 5</t>
  </si>
  <si>
    <t>Range 6</t>
  </si>
  <si>
    <t>Vcc*R2*(R1+R3) / (R1*R2+R1*R3+R2*R3)</t>
  </si>
  <si>
    <t>Vcc*R2*R3 / (R1*R2+R1*R3+R2*R3)</t>
  </si>
  <si>
    <t>Potentiometer P1</t>
  </si>
  <si>
    <t xml:space="preserve">Slukker ved </t>
  </si>
  <si>
    <t xml:space="preserve">Tænder ved </t>
  </si>
  <si>
    <t xml:space="preserve"> ºC</t>
  </si>
  <si>
    <t xml:space="preserve">Delta temp:  </t>
  </si>
  <si>
    <t xml:space="preserve">Delta </t>
  </si>
  <si>
    <t>Delta Temp</t>
  </si>
  <si>
    <t>Average</t>
  </si>
  <si>
    <t>P1 Adjust.</t>
  </si>
  <si>
    <t>Relay Off Volt</t>
  </si>
  <si>
    <t>Relay Off Temp</t>
  </si>
  <si>
    <t>Relay On Volt</t>
  </si>
  <si>
    <t>Relay On Temp</t>
  </si>
  <si>
    <t>Fan Volt</t>
  </si>
  <si>
    <t>Max</t>
  </si>
  <si>
    <t>Min</t>
  </si>
  <si>
    <t>Start temp 24 ºC og 13 Volt på Fan</t>
  </si>
  <si>
    <t>P1 0%</t>
  </si>
  <si>
    <t>PC beregning</t>
  </si>
  <si>
    <t>Hard Ware Data</t>
  </si>
  <si>
    <t>P1 75%</t>
  </si>
  <si>
    <t>P1 25%</t>
  </si>
  <si>
    <t>P1 50%</t>
  </si>
  <si>
    <t>P1 100%</t>
  </si>
  <si>
    <t>80 ºC</t>
  </si>
  <si>
    <t>70 ºC</t>
  </si>
  <si>
    <t>60 ºC</t>
  </si>
  <si>
    <t>50 ºC</t>
  </si>
  <si>
    <t>40 ºC</t>
  </si>
  <si>
    <t>30 ºC</t>
  </si>
  <si>
    <t>Her er resultatet for "Proto typen" med standard Ohm værdier fra E96 rækken.</t>
  </si>
  <si>
    <t>Delta temperaturen for denne indstilling er 5,8 ºC omkring den valgte røgtemperatur.</t>
  </si>
  <si>
    <t>Delta temperaturen for denne indstilling er 3,3 ºC omkring den valgte røgtemperatur.</t>
  </si>
  <si>
    <t>Delta temperaturen for denne indstilling er 2,1 ºC omkring den valgte røgtemperatur.</t>
  </si>
  <si>
    <t>Delta temperaturen for denne indstilling er 1,6 ºC omkring den valgte røgtemperatur.</t>
  </si>
  <si>
    <t>Delta temperaturen for denne indstilling er 1,3 ºC omkring den valgte røgtemperatur.</t>
  </si>
  <si>
    <t>M Ohm</t>
  </si>
  <si>
    <t>walter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</si>
  <si>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</si>
  <si>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</si>
  <si>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</si>
  <si>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Reg.No.1259</t>
  </si>
  <si>
    <t>Indsæt fra 0 til 100 i celle H2 rødt tal</t>
  </si>
  <si>
    <t>Aflæs værdien på potentiometer P1</t>
  </si>
  <si>
    <t>i celle I2  sort tal</t>
  </si>
  <si>
    <t>Regnearket er Password beskyttet. Makro knapperne udskriver Diagrammerne. Regnearket har 4 ark: "Beregning" - "New" - "Tabel" disse er skjulte</t>
  </si>
  <si>
    <t>Arket "Diagram", som er synligt",  viser resultatet af potentiometerets P1 indsrilling. Regnearket er til min Temperature Controller, som ses herunder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</si>
</sst>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 * #,##0.000_ ;_ * \-#,##0.000_ ;_ * &quot;-&quot;???_ ;_ @_ "/>
  </numFmts>
  <fonts count="23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sz val="10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Protection="1"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9" fontId="0" fillId="0" borderId="0" xfId="0" applyNumberFormat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1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2" fontId="5" fillId="0" borderId="0" xfId="0" applyNumberFormat="1" applyFont="1" applyBorder="1" applyAlignment="1" applyProtection="1">
      <alignment horizontal="center"/>
      <protection hidden="1"/>
    </xf>
    <xf numFmtId="2" fontId="5" fillId="0" borderId="0" xfId="1" applyNumberFormat="1" applyFont="1" applyBorder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5" fillId="0" borderId="0" xfId="1" applyNumberFormat="1" applyFont="1" applyAlignment="1" applyProtection="1">
      <alignment horizontal="right"/>
      <protection hidden="1"/>
    </xf>
    <xf numFmtId="2" fontId="5" fillId="0" borderId="0" xfId="0" applyNumberFormat="1" applyFont="1" applyAlignment="1" applyProtection="1">
      <alignment horizontal="right"/>
      <protection hidden="1"/>
    </xf>
    <xf numFmtId="9" fontId="9" fillId="2" borderId="0" xfId="1" applyFont="1" applyFill="1" applyAlignment="1" applyProtection="1">
      <alignment horizontal="center"/>
      <protection locked="0"/>
    </xf>
    <xf numFmtId="4" fontId="0" fillId="0" borderId="0" xfId="0" applyNumberFormat="1" applyBorder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2" fontId="0" fillId="0" borderId="0" xfId="0" applyNumberFormat="1" applyBorder="1" applyProtection="1">
      <protection hidden="1"/>
    </xf>
    <xf numFmtId="2" fontId="0" fillId="0" borderId="0" xfId="0" applyNumberFormat="1" applyProtection="1"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4" fontId="12" fillId="0" borderId="0" xfId="0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2" fontId="12" fillId="0" borderId="0" xfId="0" applyNumberFormat="1" applyFont="1" applyProtection="1">
      <protection hidden="1"/>
    </xf>
    <xf numFmtId="9" fontId="16" fillId="0" borderId="0" xfId="1" applyFont="1" applyProtection="1">
      <protection hidden="1"/>
    </xf>
    <xf numFmtId="0" fontId="5" fillId="0" borderId="0" xfId="0" applyFont="1" applyProtection="1">
      <protection hidden="1"/>
    </xf>
    <xf numFmtId="165" fontId="4" fillId="2" borderId="0" xfId="0" applyNumberFormat="1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19" fillId="4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5" fillId="4" borderId="0" xfId="0" applyFont="1" applyFill="1" applyBorder="1" applyAlignment="1" applyProtection="1">
      <alignment horizontal="left"/>
      <protection hidden="1"/>
    </xf>
    <xf numFmtId="0" fontId="0" fillId="4" borderId="0" xfId="0" applyFill="1" applyBorder="1" applyProtection="1">
      <protection hidden="1"/>
    </xf>
    <xf numFmtId="166" fontId="18" fillId="4" borderId="0" xfId="0" applyNumberFormat="1" applyFont="1" applyFill="1" applyBorder="1" applyAlignment="1" applyProtection="1">
      <alignment vertical="center"/>
      <protection hidden="1"/>
    </xf>
    <xf numFmtId="0" fontId="20" fillId="4" borderId="0" xfId="2" applyFont="1" applyFill="1" applyBorder="1" applyAlignment="1" applyProtection="1">
      <alignment vertical="center"/>
      <protection hidden="1"/>
    </xf>
    <xf numFmtId="0" fontId="20" fillId="4" borderId="0" xfId="2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protection hidden="1"/>
    </xf>
    <xf numFmtId="0" fontId="0" fillId="5" borderId="0" xfId="0" applyFill="1" applyBorder="1" applyProtection="1">
      <protection hidden="1"/>
    </xf>
    <xf numFmtId="0" fontId="5" fillId="4" borderId="0" xfId="0" applyFont="1" applyFill="1" applyProtection="1">
      <protection hidden="1"/>
    </xf>
    <xf numFmtId="9" fontId="4" fillId="5" borderId="0" xfId="1" applyFont="1" applyFill="1" applyAlignment="1" applyProtection="1">
      <alignment horizontal="center"/>
      <protection hidden="1"/>
    </xf>
    <xf numFmtId="1" fontId="4" fillId="5" borderId="0" xfId="0" applyNumberFormat="1" applyFont="1" applyFill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1" fillId="5" borderId="0" xfId="0" applyFont="1" applyFill="1" applyBorder="1" applyProtection="1">
      <protection hidden="1"/>
    </xf>
    <xf numFmtId="4" fontId="1" fillId="5" borderId="0" xfId="0" applyNumberFormat="1" applyFont="1" applyFill="1" applyBorder="1" applyProtection="1">
      <protection hidden="1"/>
    </xf>
    <xf numFmtId="2" fontId="1" fillId="5" borderId="0" xfId="0" applyNumberFormat="1" applyFont="1" applyFill="1" applyBorder="1" applyAlignment="1" applyProtection="1">
      <alignment horizontal="center"/>
      <protection hidden="1"/>
    </xf>
    <xf numFmtId="0" fontId="1" fillId="5" borderId="0" xfId="0" applyFont="1" applyFill="1" applyBorder="1" applyAlignment="1" applyProtection="1">
      <alignment horizontal="center"/>
      <protection hidden="1"/>
    </xf>
    <xf numFmtId="2" fontId="1" fillId="5" borderId="0" xfId="0" applyNumberFormat="1" applyFont="1" applyFill="1" applyBorder="1" applyAlignment="1" applyProtection="1">
      <alignment horizontal="left"/>
      <protection hidden="1"/>
    </xf>
    <xf numFmtId="1" fontId="1" fillId="5" borderId="0" xfId="0" applyNumberFormat="1" applyFont="1" applyFill="1" applyBorder="1" applyAlignment="1" applyProtection="1">
      <alignment horizontal="center"/>
      <protection hidden="1"/>
    </xf>
    <xf numFmtId="3" fontId="1" fillId="5" borderId="0" xfId="0" applyNumberFormat="1" applyFont="1" applyFill="1" applyBorder="1" applyProtection="1">
      <protection hidden="1"/>
    </xf>
    <xf numFmtId="2" fontId="1" fillId="5" borderId="0" xfId="1" applyNumberFormat="1" applyFont="1" applyFill="1" applyBorder="1" applyAlignment="1" applyProtection="1">
      <alignment horizontal="center"/>
      <protection hidden="1"/>
    </xf>
    <xf numFmtId="9" fontId="4" fillId="5" borderId="0" xfId="1" applyFont="1" applyFill="1" applyBorder="1" applyAlignment="1" applyProtection="1">
      <alignment horizontal="center"/>
      <protection hidden="1"/>
    </xf>
    <xf numFmtId="1" fontId="4" fillId="5" borderId="0" xfId="0" applyNumberFormat="1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1" fillId="5" borderId="8" xfId="0" applyFont="1" applyFill="1" applyBorder="1" applyProtection="1">
      <protection hidden="1"/>
    </xf>
    <xf numFmtId="2" fontId="1" fillId="5" borderId="3" xfId="0" applyNumberFormat="1" applyFont="1" applyFill="1" applyBorder="1" applyAlignment="1" applyProtection="1">
      <alignment horizontal="center"/>
      <protection hidden="1"/>
    </xf>
    <xf numFmtId="0" fontId="1" fillId="5" borderId="3" xfId="0" applyFont="1" applyFill="1" applyBorder="1" applyProtection="1">
      <protection hidden="1"/>
    </xf>
    <xf numFmtId="164" fontId="1" fillId="5" borderId="3" xfId="0" applyNumberFormat="1" applyFont="1" applyFill="1" applyBorder="1" applyAlignment="1" applyProtection="1">
      <alignment horizontal="center"/>
      <protection hidden="1"/>
    </xf>
    <xf numFmtId="0" fontId="1" fillId="5" borderId="3" xfId="0" applyFont="1" applyFill="1" applyBorder="1" applyAlignment="1" applyProtection="1">
      <alignment horizontal="center"/>
      <protection hidden="1"/>
    </xf>
    <xf numFmtId="0" fontId="1" fillId="5" borderId="9" xfId="0" applyFont="1" applyFill="1" applyBorder="1" applyProtection="1">
      <protection hidden="1"/>
    </xf>
    <xf numFmtId="4" fontId="1" fillId="5" borderId="2" xfId="0" applyNumberFormat="1" applyFont="1" applyFill="1" applyBorder="1" applyProtection="1">
      <protection hidden="1"/>
    </xf>
    <xf numFmtId="0" fontId="1" fillId="5" borderId="2" xfId="0" applyFont="1" applyFill="1" applyBorder="1" applyProtection="1">
      <protection hidden="1"/>
    </xf>
    <xf numFmtId="2" fontId="1" fillId="5" borderId="2" xfId="0" applyNumberFormat="1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1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166" fontId="18" fillId="6" borderId="0" xfId="0" applyNumberFormat="1" applyFont="1" applyFill="1" applyBorder="1" applyAlignment="1" applyProtection="1">
      <alignment vertical="center"/>
      <protection hidden="1"/>
    </xf>
    <xf numFmtId="0" fontId="0" fillId="6" borderId="0" xfId="0" applyFill="1"/>
    <xf numFmtId="0" fontId="20" fillId="6" borderId="0" xfId="2" applyFill="1" applyAlignment="1" applyProtection="1">
      <alignment vertical="center"/>
      <protection hidden="1"/>
    </xf>
    <xf numFmtId="0" fontId="21" fillId="6" borderId="0" xfId="0" applyFont="1" applyFill="1" applyAlignment="1" applyProtection="1">
      <protection hidden="1"/>
    </xf>
    <xf numFmtId="0" fontId="1" fillId="6" borderId="0" xfId="0" applyFont="1" applyFill="1" applyBorder="1" applyProtection="1">
      <protection hidden="1"/>
    </xf>
    <xf numFmtId="2" fontId="1" fillId="6" borderId="0" xfId="0" applyNumberFormat="1" applyFont="1" applyFill="1" applyBorder="1" applyAlignment="1" applyProtection="1">
      <alignment horizontal="center"/>
      <protection hidden="1"/>
    </xf>
    <xf numFmtId="0" fontId="0" fillId="6" borderId="0" xfId="0" applyFill="1" applyBorder="1" applyProtection="1">
      <protection hidden="1"/>
    </xf>
    <xf numFmtId="1" fontId="0" fillId="6" borderId="0" xfId="0" applyNumberFormat="1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4" fontId="1" fillId="6" borderId="0" xfId="0" applyNumberFormat="1" applyFont="1" applyFill="1" applyBorder="1" applyProtection="1">
      <protection hidden="1"/>
    </xf>
    <xf numFmtId="0" fontId="22" fillId="6" borderId="0" xfId="0" applyFont="1" applyFill="1" applyBorder="1" applyProtection="1">
      <protection hidden="1"/>
    </xf>
    <xf numFmtId="2" fontId="4" fillId="5" borderId="0" xfId="0" applyNumberFormat="1" applyFont="1" applyFill="1" applyAlignment="1" applyProtection="1">
      <alignment horizontal="center"/>
      <protection hidden="1"/>
    </xf>
    <xf numFmtId="2" fontId="13" fillId="5" borderId="0" xfId="0" applyNumberFormat="1" applyFont="1" applyFill="1" applyAlignment="1" applyProtection="1">
      <alignment horizontal="center"/>
      <protection hidden="1"/>
    </xf>
    <xf numFmtId="2" fontId="0" fillId="5" borderId="0" xfId="0" applyNumberFormat="1" applyFill="1" applyBorder="1" applyProtection="1">
      <protection hidden="1"/>
    </xf>
    <xf numFmtId="9" fontId="1" fillId="5" borderId="0" xfId="1" applyFont="1" applyFill="1" applyProtection="1">
      <protection hidden="1"/>
    </xf>
    <xf numFmtId="2" fontId="0" fillId="5" borderId="0" xfId="0" applyNumberFormat="1" applyFill="1" applyProtection="1">
      <protection hidden="1"/>
    </xf>
    <xf numFmtId="2" fontId="5" fillId="5" borderId="0" xfId="0" applyNumberFormat="1" applyFont="1" applyFill="1" applyBorder="1" applyAlignment="1" applyProtection="1">
      <alignment horizontal="center"/>
      <protection hidden="1"/>
    </xf>
    <xf numFmtId="2" fontId="5" fillId="5" borderId="0" xfId="0" applyNumberFormat="1" applyFont="1" applyFill="1" applyBorder="1" applyProtection="1">
      <protection hidden="1"/>
    </xf>
    <xf numFmtId="0" fontId="5" fillId="5" borderId="7" xfId="0" applyFont="1" applyFill="1" applyBorder="1" applyProtection="1">
      <protection hidden="1"/>
    </xf>
    <xf numFmtId="2" fontId="3" fillId="5" borderId="1" xfId="0" applyNumberFormat="1" applyFont="1" applyFill="1" applyBorder="1" applyProtection="1">
      <protection locked="0"/>
    </xf>
    <xf numFmtId="0" fontId="1" fillId="5" borderId="1" xfId="0" applyFont="1" applyFill="1" applyBorder="1" applyProtection="1">
      <protection hidden="1"/>
    </xf>
    <xf numFmtId="2" fontId="0" fillId="5" borderId="1" xfId="0" applyNumberFormat="1" applyFill="1" applyBorder="1" applyProtection="1">
      <protection hidden="1"/>
    </xf>
    <xf numFmtId="4" fontId="1" fillId="5" borderId="1" xfId="0" applyNumberFormat="1" applyFont="1" applyFill="1" applyBorder="1" applyAlignment="1" applyProtection="1">
      <alignment horizontal="center"/>
      <protection hidden="1"/>
    </xf>
    <xf numFmtId="4" fontId="11" fillId="5" borderId="1" xfId="0" applyNumberFormat="1" applyFont="1" applyFill="1" applyBorder="1" applyProtection="1">
      <protection locked="0"/>
    </xf>
    <xf numFmtId="2" fontId="8" fillId="5" borderId="1" xfId="0" applyNumberFormat="1" applyFont="1" applyFill="1" applyBorder="1" applyAlignment="1" applyProtection="1">
      <alignment horizontal="center"/>
      <protection hidden="1"/>
    </xf>
    <xf numFmtId="2" fontId="12" fillId="5" borderId="5" xfId="0" applyNumberFormat="1" applyFont="1" applyFill="1" applyBorder="1" applyProtection="1">
      <protection hidden="1"/>
    </xf>
    <xf numFmtId="2" fontId="8" fillId="5" borderId="4" xfId="0" applyNumberFormat="1" applyFont="1" applyFill="1" applyBorder="1" applyAlignment="1" applyProtection="1">
      <alignment horizontal="center"/>
      <protection hidden="1"/>
    </xf>
    <xf numFmtId="0" fontId="5" fillId="5" borderId="8" xfId="0" applyFont="1" applyFill="1" applyBorder="1" applyProtection="1">
      <protection hidden="1"/>
    </xf>
    <xf numFmtId="2" fontId="3" fillId="5" borderId="0" xfId="0" applyNumberFormat="1" applyFont="1" applyFill="1" applyBorder="1" applyProtection="1">
      <protection locked="0"/>
    </xf>
    <xf numFmtId="4" fontId="1" fillId="5" borderId="0" xfId="0" applyNumberFormat="1" applyFont="1" applyFill="1" applyBorder="1" applyAlignment="1" applyProtection="1">
      <alignment horizontal="center"/>
      <protection hidden="1"/>
    </xf>
    <xf numFmtId="4" fontId="11" fillId="5" borderId="0" xfId="0" applyNumberFormat="1" applyFont="1" applyFill="1" applyBorder="1" applyProtection="1">
      <protection locked="0"/>
    </xf>
    <xf numFmtId="2" fontId="8" fillId="5" borderId="0" xfId="0" applyNumberFormat="1" applyFont="1" applyFill="1" applyBorder="1" applyAlignment="1" applyProtection="1">
      <alignment horizontal="center"/>
      <protection hidden="1"/>
    </xf>
    <xf numFmtId="2" fontId="12" fillId="5" borderId="3" xfId="0" applyNumberFormat="1" applyFont="1" applyFill="1" applyBorder="1" applyAlignment="1" applyProtection="1">
      <alignment horizontal="center"/>
      <protection hidden="1"/>
    </xf>
    <xf numFmtId="2" fontId="10" fillId="5" borderId="4" xfId="0" applyNumberFormat="1" applyFont="1" applyFill="1" applyBorder="1" applyAlignment="1" applyProtection="1">
      <alignment horizontal="center"/>
      <protection hidden="1"/>
    </xf>
    <xf numFmtId="4" fontId="3" fillId="5" borderId="0" xfId="0" applyNumberFormat="1" applyFont="1" applyFill="1" applyBorder="1" applyProtection="1">
      <protection locked="0"/>
    </xf>
    <xf numFmtId="4" fontId="0" fillId="5" borderId="0" xfId="0" applyNumberFormat="1" applyFill="1" applyBorder="1" applyProtection="1">
      <protection hidden="1"/>
    </xf>
    <xf numFmtId="4" fontId="12" fillId="5" borderId="0" xfId="0" applyNumberFormat="1" applyFont="1" applyFill="1" applyBorder="1" applyProtection="1">
      <protection hidden="1"/>
    </xf>
    <xf numFmtId="3" fontId="11" fillId="5" borderId="0" xfId="0" applyNumberFormat="1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/>
      <protection hidden="1"/>
    </xf>
    <xf numFmtId="2" fontId="8" fillId="5" borderId="0" xfId="0" applyNumberFormat="1" applyFont="1" applyFill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10" fillId="5" borderId="0" xfId="0" applyFont="1" applyFill="1" applyProtection="1">
      <protection hidden="1"/>
    </xf>
    <xf numFmtId="0" fontId="6" fillId="5" borderId="0" xfId="0" applyFont="1" applyFill="1" applyBorder="1" applyProtection="1">
      <protection hidden="1"/>
    </xf>
    <xf numFmtId="2" fontId="12" fillId="5" borderId="0" xfId="0" applyNumberFormat="1" applyFont="1" applyFill="1" applyBorder="1" applyProtection="1">
      <protection hidden="1"/>
    </xf>
    <xf numFmtId="2" fontId="10" fillId="5" borderId="3" xfId="0" applyNumberFormat="1" applyFont="1" applyFill="1" applyBorder="1" applyAlignment="1" applyProtection="1">
      <alignment horizontal="center"/>
      <protection hidden="1"/>
    </xf>
    <xf numFmtId="9" fontId="15" fillId="5" borderId="0" xfId="1" applyFont="1" applyFill="1" applyBorder="1" applyAlignment="1" applyProtection="1">
      <alignment horizontal="center"/>
      <protection hidden="1"/>
    </xf>
    <xf numFmtId="2" fontId="11" fillId="5" borderId="0" xfId="0" applyNumberFormat="1" applyFont="1" applyFill="1" applyBorder="1" applyAlignment="1" applyProtection="1">
      <alignment horizontal="center"/>
      <protection hidden="1"/>
    </xf>
    <xf numFmtId="2" fontId="8" fillId="5" borderId="0" xfId="0" applyNumberFormat="1" applyFont="1" applyFill="1" applyBorder="1" applyProtection="1">
      <protection hidden="1"/>
    </xf>
    <xf numFmtId="2" fontId="12" fillId="5" borderId="3" xfId="0" applyNumberFormat="1" applyFont="1" applyFill="1" applyBorder="1" applyProtection="1">
      <protection hidden="1"/>
    </xf>
    <xf numFmtId="4" fontId="1" fillId="5" borderId="2" xfId="0" applyNumberFormat="1" applyFont="1" applyFill="1" applyBorder="1" applyAlignment="1" applyProtection="1">
      <alignment horizontal="center"/>
      <protection hidden="1"/>
    </xf>
    <xf numFmtId="4" fontId="12" fillId="5" borderId="2" xfId="0" applyNumberFormat="1" applyFont="1" applyFill="1" applyBorder="1" applyProtection="1">
      <protection hidden="1"/>
    </xf>
    <xf numFmtId="4" fontId="0" fillId="5" borderId="2" xfId="0" applyNumberFormat="1" applyFill="1" applyBorder="1" applyProtection="1">
      <protection hidden="1"/>
    </xf>
    <xf numFmtId="2" fontId="5" fillId="5" borderId="2" xfId="0" applyNumberFormat="1" applyFont="1" applyFill="1" applyBorder="1" applyProtection="1">
      <protection hidden="1"/>
    </xf>
    <xf numFmtId="2" fontId="12" fillId="5" borderId="6" xfId="0" applyNumberFormat="1" applyFont="1" applyFill="1" applyBorder="1" applyProtection="1"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4" fontId="12" fillId="5" borderId="0" xfId="0" applyNumberFormat="1" applyFont="1" applyFill="1" applyBorder="1" applyAlignment="1" applyProtection="1">
      <alignment horizontal="center"/>
      <protection hidden="1"/>
    </xf>
    <xf numFmtId="2" fontId="1" fillId="5" borderId="1" xfId="0" applyNumberFormat="1" applyFont="1" applyFill="1" applyBorder="1" applyProtection="1">
      <protection hidden="1"/>
    </xf>
    <xf numFmtId="2" fontId="1" fillId="5" borderId="0" xfId="0" applyNumberFormat="1" applyFont="1" applyFill="1" applyBorder="1" applyProtection="1">
      <protection hidden="1"/>
    </xf>
    <xf numFmtId="9" fontId="16" fillId="5" borderId="0" xfId="1" applyFont="1" applyFill="1" applyBorder="1" applyProtection="1">
      <protection hidden="1"/>
    </xf>
    <xf numFmtId="0" fontId="5" fillId="5" borderId="0" xfId="0" applyFont="1" applyFill="1" applyProtection="1">
      <protection hidden="1"/>
    </xf>
    <xf numFmtId="4" fontId="12" fillId="5" borderId="0" xfId="0" applyNumberFormat="1" applyFont="1" applyFill="1" applyProtection="1">
      <protection hidden="1"/>
    </xf>
    <xf numFmtId="4" fontId="0" fillId="5" borderId="0" xfId="0" applyNumberFormat="1" applyFill="1" applyProtection="1">
      <protection hidden="1"/>
    </xf>
    <xf numFmtId="2" fontId="5" fillId="5" borderId="0" xfId="0" applyNumberFormat="1" applyFont="1" applyFill="1" applyProtection="1">
      <protection hidden="1"/>
    </xf>
    <xf numFmtId="2" fontId="12" fillId="5" borderId="0" xfId="0" applyNumberFormat="1" applyFont="1" applyFill="1" applyProtection="1">
      <protection hidden="1"/>
    </xf>
    <xf numFmtId="2" fontId="8" fillId="6" borderId="0" xfId="0" applyNumberFormat="1" applyFont="1" applyFill="1" applyAlignment="1" applyProtection="1">
      <alignment horizontal="center"/>
      <protection hidden="1"/>
    </xf>
    <xf numFmtId="0" fontId="22" fillId="6" borderId="0" xfId="0" applyFont="1" applyFill="1" applyProtection="1">
      <protection hidden="1"/>
    </xf>
    <xf numFmtId="2" fontId="22" fillId="6" borderId="0" xfId="0" applyNumberFormat="1" applyFont="1" applyFill="1" applyProtection="1">
      <protection hidden="1"/>
    </xf>
    <xf numFmtId="4" fontId="22" fillId="6" borderId="0" xfId="0" applyNumberFormat="1" applyFont="1" applyFill="1" applyProtection="1">
      <protection hidden="1"/>
    </xf>
    <xf numFmtId="9" fontId="22" fillId="6" borderId="0" xfId="1" applyFont="1" applyFill="1" applyBorder="1" applyProtection="1">
      <protection hidden="1"/>
    </xf>
    <xf numFmtId="2" fontId="22" fillId="6" borderId="0" xfId="0" applyNumberFormat="1" applyFont="1" applyFill="1" applyBorder="1" applyProtection="1">
      <protection hidden="1"/>
    </xf>
    <xf numFmtId="9" fontId="22" fillId="6" borderId="0" xfId="1" applyFont="1" applyFill="1" applyProtection="1">
      <protection hidden="1"/>
    </xf>
    <xf numFmtId="0" fontId="22" fillId="6" borderId="0" xfId="0" applyFont="1" applyFill="1" applyAlignment="1" applyProtection="1"/>
    <xf numFmtId="9" fontId="15" fillId="5" borderId="10" xfId="1" applyFont="1" applyFill="1" applyBorder="1" applyAlignment="1" applyProtection="1">
      <alignment horizontal="center"/>
      <protection hidden="1"/>
    </xf>
    <xf numFmtId="2" fontId="8" fillId="5" borderId="11" xfId="0" applyNumberFormat="1" applyFont="1" applyFill="1" applyBorder="1" applyAlignment="1" applyProtection="1">
      <alignment horizontal="center"/>
      <protection hidden="1"/>
    </xf>
    <xf numFmtId="2" fontId="8" fillId="5" borderId="12" xfId="0" applyNumberFormat="1" applyFont="1" applyFill="1" applyBorder="1" applyAlignment="1" applyProtection="1">
      <alignment horizontal="center"/>
      <protection hidden="1"/>
    </xf>
    <xf numFmtId="9" fontId="15" fillId="5" borderId="13" xfId="1" applyFont="1" applyFill="1" applyBorder="1" applyAlignment="1" applyProtection="1">
      <alignment horizontal="center"/>
      <protection hidden="1"/>
    </xf>
    <xf numFmtId="2" fontId="8" fillId="5" borderId="14" xfId="0" applyNumberFormat="1" applyFont="1" applyFill="1" applyBorder="1" applyAlignment="1" applyProtection="1">
      <alignment horizontal="center"/>
      <protection hidden="1"/>
    </xf>
    <xf numFmtId="9" fontId="15" fillId="5" borderId="15" xfId="1" applyFont="1" applyFill="1" applyBorder="1" applyAlignment="1" applyProtection="1">
      <alignment horizontal="center"/>
      <protection hidden="1"/>
    </xf>
    <xf numFmtId="2" fontId="8" fillId="5" borderId="16" xfId="0" applyNumberFormat="1" applyFont="1" applyFill="1" applyBorder="1" applyAlignment="1" applyProtection="1">
      <alignment horizontal="center"/>
      <protection hidden="1"/>
    </xf>
    <xf numFmtId="2" fontId="8" fillId="5" borderId="17" xfId="0" applyNumberFormat="1" applyFont="1" applyFill="1" applyBorder="1" applyAlignment="1" applyProtection="1">
      <alignment horizontal="center"/>
      <protection hidden="1"/>
    </xf>
    <xf numFmtId="9" fontId="15" fillId="5" borderId="18" xfId="1" applyFont="1" applyFill="1" applyBorder="1" applyAlignment="1" applyProtection="1">
      <alignment horizontal="center"/>
      <protection hidden="1"/>
    </xf>
    <xf numFmtId="2" fontId="10" fillId="5" borderId="19" xfId="0" applyNumberFormat="1" applyFont="1" applyFill="1" applyBorder="1" applyAlignment="1" applyProtection="1">
      <alignment horizontal="center"/>
      <protection hidden="1"/>
    </xf>
    <xf numFmtId="2" fontId="8" fillId="5" borderId="19" xfId="0" applyNumberFormat="1" applyFont="1" applyFill="1" applyBorder="1" applyAlignment="1" applyProtection="1">
      <alignment horizontal="center"/>
      <protection hidden="1"/>
    </xf>
    <xf numFmtId="2" fontId="8" fillId="5" borderId="20" xfId="0" applyNumberFormat="1" applyFont="1" applyFill="1" applyBorder="1" applyAlignment="1" applyProtection="1">
      <alignment horizontal="center"/>
      <protection hidden="1"/>
    </xf>
    <xf numFmtId="1" fontId="1" fillId="5" borderId="0" xfId="0" applyNumberFormat="1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1" fillId="5" borderId="0" xfId="0" applyFont="1" applyFill="1" applyAlignment="1" applyProtection="1">
      <alignment horizontal="center"/>
      <protection hidden="1"/>
    </xf>
    <xf numFmtId="1" fontId="0" fillId="5" borderId="0" xfId="0" applyNumberFormat="1" applyFill="1" applyAlignment="1" applyProtection="1">
      <alignment horizontal="center"/>
      <protection hidden="1"/>
    </xf>
    <xf numFmtId="164" fontId="0" fillId="5" borderId="0" xfId="0" applyNumberFormat="1" applyFill="1" applyAlignment="1" applyProtection="1">
      <alignment horizontal="center"/>
      <protection hidden="1"/>
    </xf>
    <xf numFmtId="164" fontId="0" fillId="5" borderId="0" xfId="0" applyNumberFormat="1" applyFill="1" applyProtection="1">
      <protection hidden="1"/>
    </xf>
    <xf numFmtId="1" fontId="0" fillId="5" borderId="0" xfId="0" applyNumberFormat="1" applyFill="1" applyProtection="1">
      <protection hidden="1"/>
    </xf>
    <xf numFmtId="0" fontId="3" fillId="5" borderId="0" xfId="0" applyFont="1" applyFill="1" applyProtection="1">
      <protection hidden="1"/>
    </xf>
    <xf numFmtId="0" fontId="19" fillId="4" borderId="0" xfId="0" applyFont="1" applyFill="1" applyAlignment="1" applyProtection="1">
      <alignment horizontal="center"/>
    </xf>
    <xf numFmtId="0" fontId="19" fillId="4" borderId="0" xfId="0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4" fontId="1" fillId="5" borderId="0" xfId="0" applyNumberFormat="1" applyFont="1" applyFill="1" applyBorder="1" applyAlignment="1" applyProtection="1">
      <alignment horizontal="center"/>
      <protection hidden="1"/>
    </xf>
    <xf numFmtId="0" fontId="22" fillId="6" borderId="0" xfId="0" applyFont="1" applyFill="1" applyAlignment="1" applyProtection="1">
      <alignment horizontal="center"/>
    </xf>
    <xf numFmtId="0" fontId="4" fillId="5" borderId="7" xfId="0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/>
      <protection hidden="1"/>
    </xf>
    <xf numFmtId="0" fontId="1" fillId="5" borderId="0" xfId="0" applyFont="1" applyFill="1" applyBorder="1" applyAlignment="1" applyProtection="1">
      <alignment horizontal="center"/>
      <protection hidden="1"/>
    </xf>
    <xf numFmtId="0" fontId="8" fillId="5" borderId="8" xfId="0" applyFont="1" applyFill="1" applyBorder="1" applyAlignment="1" applyProtection="1">
      <alignment horizontal="center"/>
      <protection hidden="1"/>
    </xf>
    <xf numFmtId="0" fontId="8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8" fillId="5" borderId="8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Border="1" applyAlignment="1" applyProtection="1">
      <alignment horizontal="center" vertical="center"/>
      <protection hidden="1"/>
    </xf>
    <xf numFmtId="0" fontId="8" fillId="5" borderId="9" xfId="0" applyFont="1" applyFill="1" applyBorder="1" applyAlignment="1" applyProtection="1">
      <alignment horizontal="center" vertical="center"/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2" fontId="4" fillId="5" borderId="0" xfId="0" applyNumberFormat="1" applyFont="1" applyFill="1" applyBorder="1" applyAlignment="1" applyProtection="1">
      <alignment horizontal="center"/>
      <protection hidden="1"/>
    </xf>
    <xf numFmtId="2" fontId="4" fillId="5" borderId="8" xfId="0" applyNumberFormat="1" applyFont="1" applyFill="1" applyBorder="1" applyAlignment="1" applyProtection="1">
      <alignment horizontal="center" vertical="center"/>
      <protection hidden="1"/>
    </xf>
    <xf numFmtId="9" fontId="8" fillId="5" borderId="21" xfId="1" applyFont="1" applyFill="1" applyBorder="1" applyAlignment="1" applyProtection="1">
      <alignment horizontal="center"/>
      <protection hidden="1"/>
    </xf>
    <xf numFmtId="9" fontId="8" fillId="5" borderId="22" xfId="1" applyFont="1" applyFill="1" applyBorder="1" applyAlignment="1" applyProtection="1">
      <alignment horizontal="center"/>
      <protection hidden="1"/>
    </xf>
    <xf numFmtId="9" fontId="8" fillId="5" borderId="23" xfId="1" applyFont="1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Upper and lower temperature range for "Røgeovn"
Kalkuleret på PC</a:t>
            </a:r>
          </a:p>
        </c:rich>
      </c:tx>
      <c:layout>
        <c:manualLayout>
          <c:xMode val="edge"/>
          <c:yMode val="edge"/>
          <c:x val="0.22688631944262791"/>
          <c:y val="3.21361566550067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1052910872072"/>
          <c:y val="0.18147489891677929"/>
          <c:w val="0.56835019147686261"/>
          <c:h val="0.40831852256275353"/>
        </c:manualLayout>
      </c:layout>
      <c:lineChart>
        <c:grouping val="standard"/>
        <c:ser>
          <c:idx val="1"/>
          <c:order val="0"/>
          <c:tx>
            <c:strRef>
              <c:f>Tabel!$A$2</c:f>
              <c:strCache>
                <c:ptCount val="1"/>
                <c:pt idx="0">
                  <c:v>Range 1: 31 - 36 °C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Tabel!$B$2:$M$2</c:f>
              <c:numCache>
                <c:formatCode>0</c:formatCode>
                <c:ptCount val="12"/>
                <c:pt idx="0">
                  <c:v>31</c:v>
                </c:pt>
                <c:pt idx="1">
                  <c:v>36</c:v>
                </c:pt>
              </c:numCache>
            </c:numRef>
          </c:val>
        </c:ser>
        <c:ser>
          <c:idx val="2"/>
          <c:order val="1"/>
          <c:tx>
            <c:strRef>
              <c:f>Tabel!$A$3</c:f>
              <c:strCache>
                <c:ptCount val="1"/>
                <c:pt idx="0">
                  <c:v>Range 2: 42 - 46 °C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Tabel!$B$3:$M$3</c:f>
              <c:numCache>
                <c:formatCode>0</c:formatCode>
                <c:ptCount val="12"/>
                <c:pt idx="2">
                  <c:v>42</c:v>
                </c:pt>
                <c:pt idx="3">
                  <c:v>46</c:v>
                </c:pt>
              </c:numCache>
            </c:numRef>
          </c:val>
        </c:ser>
        <c:ser>
          <c:idx val="3"/>
          <c:order val="2"/>
          <c:tx>
            <c:strRef>
              <c:f>Tabel!$A$4</c:f>
              <c:strCache>
                <c:ptCount val="1"/>
                <c:pt idx="0">
                  <c:v>Range 3: 51 - 56 °C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Tabel!$B$4:$M$4</c:f>
              <c:numCache>
                <c:formatCode>0</c:formatCode>
                <c:ptCount val="12"/>
                <c:pt idx="4">
                  <c:v>51</c:v>
                </c:pt>
                <c:pt idx="5">
                  <c:v>56</c:v>
                </c:pt>
              </c:numCache>
            </c:numRef>
          </c:val>
        </c:ser>
        <c:ser>
          <c:idx val="4"/>
          <c:order val="3"/>
          <c:tx>
            <c:strRef>
              <c:f>Tabel!$A$5</c:f>
              <c:strCache>
                <c:ptCount val="1"/>
                <c:pt idx="0">
                  <c:v>Range 4: 62 - 67 °C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Tabel!$B$5:$M$5</c:f>
              <c:numCache>
                <c:formatCode>0</c:formatCode>
                <c:ptCount val="12"/>
                <c:pt idx="6">
                  <c:v>62</c:v>
                </c:pt>
                <c:pt idx="7">
                  <c:v>67</c:v>
                </c:pt>
              </c:numCache>
            </c:numRef>
          </c:val>
        </c:ser>
        <c:ser>
          <c:idx val="5"/>
          <c:order val="4"/>
          <c:tx>
            <c:strRef>
              <c:f>Tabel!$A$6</c:f>
              <c:strCache>
                <c:ptCount val="1"/>
                <c:pt idx="0">
                  <c:v>Range 5: 73 - 77 °C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Tabel!$B$6:$M$6</c:f>
              <c:numCache>
                <c:formatCode>0</c:formatCode>
                <c:ptCount val="12"/>
                <c:pt idx="8">
                  <c:v>73</c:v>
                </c:pt>
                <c:pt idx="9">
                  <c:v>77</c:v>
                </c:pt>
              </c:numCache>
            </c:numRef>
          </c:val>
        </c:ser>
        <c:ser>
          <c:idx val="6"/>
          <c:order val="5"/>
          <c:tx>
            <c:strRef>
              <c:f>Tabel!$A$7</c:f>
              <c:strCache>
                <c:ptCount val="1"/>
                <c:pt idx="0">
                  <c:v>Range 6: 83 - 88 °C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Tabel!$B$7:$M$7</c:f>
              <c:numCache>
                <c:formatCode>0</c:formatCode>
                <c:ptCount val="12"/>
                <c:pt idx="10">
                  <c:v>83</c:v>
                </c:pt>
                <c:pt idx="11">
                  <c:v>88</c:v>
                </c:pt>
              </c:numCache>
            </c:numRef>
          </c:val>
        </c:ser>
        <c:ser>
          <c:idx val="0"/>
          <c:order val="6"/>
          <c:tx>
            <c:strRef>
              <c:f>Tabel!$A$8</c:f>
              <c:strCache>
                <c:ptCount val="1"/>
                <c:pt idx="0">
                  <c:v>Total Range: 31 - 88 °C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Tabel!$B$8:$M$8</c:f>
              <c:numCache>
                <c:formatCode>0</c:formatCode>
                <c:ptCount val="12"/>
                <c:pt idx="0">
                  <c:v>31</c:v>
                </c:pt>
                <c:pt idx="1">
                  <c:v>36</c:v>
                </c:pt>
                <c:pt idx="2">
                  <c:v>42</c:v>
                </c:pt>
                <c:pt idx="3">
                  <c:v>46</c:v>
                </c:pt>
                <c:pt idx="4">
                  <c:v>51</c:v>
                </c:pt>
                <c:pt idx="5">
                  <c:v>56</c:v>
                </c:pt>
                <c:pt idx="6">
                  <c:v>62</c:v>
                </c:pt>
                <c:pt idx="7">
                  <c:v>67</c:v>
                </c:pt>
                <c:pt idx="8">
                  <c:v>73</c:v>
                </c:pt>
                <c:pt idx="9">
                  <c:v>77</c:v>
                </c:pt>
                <c:pt idx="10">
                  <c:v>83</c:v>
                </c:pt>
                <c:pt idx="11">
                  <c:v>88</c:v>
                </c:pt>
              </c:numCache>
            </c:numRef>
          </c:val>
        </c:ser>
        <c:ser>
          <c:idx val="7"/>
          <c:order val="7"/>
          <c:tx>
            <c:strRef>
              <c:f>Tabel!$A$9</c:f>
              <c:strCache>
                <c:ptCount val="1"/>
                <c:pt idx="0">
                  <c:v>Delta temp:  5 °C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Tabel!$B$11:$M$11</c:f>
              <c:strCache>
                <c:ptCount val="11"/>
                <c:pt idx="0">
                  <c:v>Range 1: 31 - 36 °C</c:v>
                </c:pt>
                <c:pt idx="2">
                  <c:v>Range 2: 42 - 46 °C</c:v>
                </c:pt>
                <c:pt idx="4">
                  <c:v>Range 3: 51 - 56 °C</c:v>
                </c:pt>
                <c:pt idx="6">
                  <c:v>Range 4: 62 - 67 °C</c:v>
                </c:pt>
                <c:pt idx="8">
                  <c:v>Range 5: 73 - 77 °C</c:v>
                </c:pt>
                <c:pt idx="10">
                  <c:v>Range 6: 83 - 88 °C</c:v>
                </c:pt>
              </c:strCache>
            </c:strRef>
          </c:cat>
          <c:val>
            <c:numRef>
              <c:f>Tabel!$B$9:$M$9</c:f>
              <c:numCache>
                <c:formatCode>0.0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</c:ser>
        <c:marker val="1"/>
        <c:axId val="139576832"/>
        <c:axId val="139578752"/>
      </c:lineChart>
      <c:catAx>
        <c:axId val="139576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range</a:t>
                </a:r>
              </a:p>
            </c:rich>
          </c:tx>
          <c:layout>
            <c:manualLayout>
              <c:xMode val="edge"/>
              <c:yMode val="edge"/>
              <c:x val="0.32671628255770391"/>
              <c:y val="0.810966042407404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578752"/>
        <c:crosses val="autoZero"/>
        <c:auto val="1"/>
        <c:lblAlgn val="ctr"/>
        <c:lblOffset val="100"/>
        <c:tickLblSkip val="1"/>
        <c:tickMarkSkip val="1"/>
      </c:catAx>
      <c:valAx>
        <c:axId val="13957875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°C</a:t>
                </a:r>
              </a:p>
            </c:rich>
          </c:tx>
          <c:layout>
            <c:manualLayout>
              <c:xMode val="edge"/>
              <c:yMode val="edge"/>
              <c:x val="1.0209915621012491E-2"/>
              <c:y val="0.2400761490736875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57683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511159942216531"/>
          <c:y val="0.12665433502713441"/>
          <c:w val="0.24957490778768943"/>
          <c:h val="0.51606927790333368"/>
        </c:manualLayout>
      </c:layout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Upper and lower temperature range for "Røgeovn"
P1 indstillet på 0%</a:t>
            </a:r>
          </a:p>
        </c:rich>
      </c:tx>
      <c:layout>
        <c:manualLayout>
          <c:xMode val="edge"/>
          <c:yMode val="edge"/>
          <c:x val="0.22589846786969017"/>
          <c:y val="3.27869117592695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59897318881921"/>
          <c:y val="0.17486358238298871"/>
          <c:w val="0.56474614945807233"/>
          <c:h val="0.42440848640871198"/>
        </c:manualLayout>
      </c:layout>
      <c:lineChart>
        <c:grouping val="standard"/>
        <c:ser>
          <c:idx val="1"/>
          <c:order val="0"/>
          <c:tx>
            <c:strRef>
              <c:f>Tabel!$A$24</c:f>
              <c:strCache>
                <c:ptCount val="1"/>
                <c:pt idx="0">
                  <c:v>Range 1: 29 - 35 °C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Tabel!$B$24:$M$24</c:f>
              <c:numCache>
                <c:formatCode>0</c:formatCode>
                <c:ptCount val="12"/>
                <c:pt idx="0">
                  <c:v>29</c:v>
                </c:pt>
                <c:pt idx="1">
                  <c:v>35</c:v>
                </c:pt>
              </c:numCache>
            </c:numRef>
          </c:val>
        </c:ser>
        <c:ser>
          <c:idx val="2"/>
          <c:order val="1"/>
          <c:tx>
            <c:strRef>
              <c:f>Tabel!$A$25</c:f>
              <c:strCache>
                <c:ptCount val="1"/>
                <c:pt idx="0">
                  <c:v>Range 2: 39 - 44 °C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Tabel!$B$25:$M$25</c:f>
              <c:numCache>
                <c:formatCode>0</c:formatCode>
                <c:ptCount val="12"/>
                <c:pt idx="2">
                  <c:v>39</c:v>
                </c:pt>
                <c:pt idx="3">
                  <c:v>44</c:v>
                </c:pt>
              </c:numCache>
            </c:numRef>
          </c:val>
        </c:ser>
        <c:ser>
          <c:idx val="3"/>
          <c:order val="2"/>
          <c:tx>
            <c:strRef>
              <c:f>Tabel!$A$26</c:f>
              <c:strCache>
                <c:ptCount val="1"/>
                <c:pt idx="0">
                  <c:v>Range 3: 48 - 54 °C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Tabel!$B$26:$M$26</c:f>
              <c:numCache>
                <c:formatCode>0</c:formatCode>
                <c:ptCount val="12"/>
                <c:pt idx="4">
                  <c:v>48</c:v>
                </c:pt>
                <c:pt idx="5">
                  <c:v>54</c:v>
                </c:pt>
              </c:numCache>
            </c:numRef>
          </c:val>
        </c:ser>
        <c:ser>
          <c:idx val="4"/>
          <c:order val="3"/>
          <c:tx>
            <c:strRef>
              <c:f>Tabel!$A$27</c:f>
              <c:strCache>
                <c:ptCount val="1"/>
                <c:pt idx="0">
                  <c:v>Range 4: 58 - 64 °C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Tabel!$B$27:$M$27</c:f>
              <c:numCache>
                <c:formatCode>0</c:formatCode>
                <c:ptCount val="12"/>
                <c:pt idx="6">
                  <c:v>58</c:v>
                </c:pt>
                <c:pt idx="7">
                  <c:v>64</c:v>
                </c:pt>
              </c:numCache>
            </c:numRef>
          </c:val>
        </c:ser>
        <c:ser>
          <c:idx val="5"/>
          <c:order val="4"/>
          <c:tx>
            <c:strRef>
              <c:f>Tabel!$A$28</c:f>
              <c:strCache>
                <c:ptCount val="1"/>
                <c:pt idx="0">
                  <c:v>Range 5: 68 - 74 °C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Tabel!$B$28:$M$28</c:f>
              <c:numCache>
                <c:formatCode>0</c:formatCode>
                <c:ptCount val="12"/>
                <c:pt idx="8">
                  <c:v>68</c:v>
                </c:pt>
                <c:pt idx="9">
                  <c:v>74</c:v>
                </c:pt>
              </c:numCache>
            </c:numRef>
          </c:val>
        </c:ser>
        <c:ser>
          <c:idx val="6"/>
          <c:order val="5"/>
          <c:tx>
            <c:strRef>
              <c:f>Tabel!$A$29</c:f>
              <c:strCache>
                <c:ptCount val="1"/>
                <c:pt idx="0">
                  <c:v>Range 6: 77 - 83 °C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Tabel!$B$29:$M$29</c:f>
              <c:numCache>
                <c:formatCode>0</c:formatCode>
                <c:ptCount val="12"/>
                <c:pt idx="10">
                  <c:v>77</c:v>
                </c:pt>
                <c:pt idx="11">
                  <c:v>83</c:v>
                </c:pt>
              </c:numCache>
            </c:numRef>
          </c:val>
        </c:ser>
        <c:ser>
          <c:idx val="0"/>
          <c:order val="6"/>
          <c:tx>
            <c:strRef>
              <c:f>Tabel!$A$30</c:f>
              <c:strCache>
                <c:ptCount val="1"/>
                <c:pt idx="0">
                  <c:v>Total Range: 29 - 83 °C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Tabel!$B$30:$M$30</c:f>
              <c:numCache>
                <c:formatCode>0</c:formatCode>
                <c:ptCount val="12"/>
                <c:pt idx="0">
                  <c:v>29</c:v>
                </c:pt>
                <c:pt idx="1">
                  <c:v>35</c:v>
                </c:pt>
                <c:pt idx="2">
                  <c:v>39</c:v>
                </c:pt>
                <c:pt idx="3">
                  <c:v>44</c:v>
                </c:pt>
                <c:pt idx="4">
                  <c:v>48</c:v>
                </c:pt>
                <c:pt idx="5">
                  <c:v>54</c:v>
                </c:pt>
                <c:pt idx="6">
                  <c:v>58</c:v>
                </c:pt>
                <c:pt idx="7">
                  <c:v>64</c:v>
                </c:pt>
                <c:pt idx="8">
                  <c:v>68</c:v>
                </c:pt>
                <c:pt idx="9">
                  <c:v>74</c:v>
                </c:pt>
                <c:pt idx="10">
                  <c:v>77</c:v>
                </c:pt>
                <c:pt idx="11">
                  <c:v>83</c:v>
                </c:pt>
              </c:numCache>
            </c:numRef>
          </c:val>
        </c:ser>
        <c:ser>
          <c:idx val="7"/>
          <c:order val="7"/>
          <c:tx>
            <c:strRef>
              <c:f>Tabel!$A$31</c:f>
              <c:strCache>
                <c:ptCount val="1"/>
                <c:pt idx="0">
                  <c:v>Delta temp:  5,8 °C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Tabel!$B$33:$M$33</c:f>
              <c:strCache>
                <c:ptCount val="11"/>
                <c:pt idx="0">
                  <c:v>Range 1: 29 - 35 °C</c:v>
                </c:pt>
                <c:pt idx="2">
                  <c:v>Range 2: 39 - 44 °C</c:v>
                </c:pt>
                <c:pt idx="4">
                  <c:v>Range 3: 48 - 54 °C</c:v>
                </c:pt>
                <c:pt idx="6">
                  <c:v>Range 4: 58 - 64 °C</c:v>
                </c:pt>
                <c:pt idx="8">
                  <c:v>Range 5: 68 - 74 °C</c:v>
                </c:pt>
                <c:pt idx="10">
                  <c:v>Range 6: 77 - 83 °C</c:v>
                </c:pt>
              </c:strCache>
            </c:strRef>
          </c:cat>
          <c:val>
            <c:numRef>
              <c:f>Tabel!$B$31:$M$31</c:f>
              <c:numCache>
                <c:formatCode>0.0</c:formatCode>
                <c:ptCount val="12"/>
                <c:pt idx="0">
                  <c:v>0</c:v>
                </c:pt>
                <c:pt idx="1">
                  <c:v>5.6000000000000014</c:v>
                </c:pt>
                <c:pt idx="2">
                  <c:v>0</c:v>
                </c:pt>
                <c:pt idx="3">
                  <c:v>5.7999999999999972</c:v>
                </c:pt>
                <c:pt idx="4">
                  <c:v>0</c:v>
                </c:pt>
                <c:pt idx="5">
                  <c:v>5.7000000000000028</c:v>
                </c:pt>
                <c:pt idx="6">
                  <c:v>0</c:v>
                </c:pt>
                <c:pt idx="7">
                  <c:v>5.8000000000000043</c:v>
                </c:pt>
                <c:pt idx="8">
                  <c:v>0</c:v>
                </c:pt>
                <c:pt idx="9">
                  <c:v>5.7000000000000028</c:v>
                </c:pt>
                <c:pt idx="10">
                  <c:v>0</c:v>
                </c:pt>
                <c:pt idx="11">
                  <c:v>6</c:v>
                </c:pt>
              </c:numCache>
            </c:numRef>
          </c:val>
        </c:ser>
        <c:marker val="1"/>
        <c:axId val="143745024"/>
        <c:axId val="143746944"/>
      </c:lineChart>
      <c:catAx>
        <c:axId val="143745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range
P1 Pos. No. 5</a:t>
                </a:r>
              </a:p>
            </c:rich>
          </c:tx>
          <c:layout>
            <c:manualLayout>
              <c:xMode val="edge"/>
              <c:yMode val="edge"/>
              <c:x val="0.31945238471026355"/>
              <c:y val="0.812387018964178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3746944"/>
        <c:crosses val="autoZero"/>
        <c:auto val="1"/>
        <c:lblAlgn val="ctr"/>
        <c:lblOffset val="100"/>
        <c:tickLblSkip val="1"/>
        <c:tickMarkSkip val="1"/>
      </c:catAx>
      <c:valAx>
        <c:axId val="14374694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°C</a:t>
                </a:r>
              </a:p>
            </c:rich>
          </c:tx>
          <c:layout>
            <c:manualLayout>
              <c:xMode val="edge"/>
              <c:yMode val="edge"/>
              <c:x val="1.0268078962290077E-2"/>
              <c:y val="0.2367943883775093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3745024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588128182195456"/>
          <c:y val="0.13114764703707821"/>
          <c:w val="0.25099828139522673"/>
          <c:h val="0.51184036634505192"/>
        </c:manualLayout>
      </c:layout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Upper and lower temperature range for "Røgeovn"
P1 indstillet på 100%</a:t>
            </a:r>
          </a:p>
        </c:rich>
      </c:tx>
      <c:layout>
        <c:manualLayout>
          <c:xMode val="edge"/>
          <c:yMode val="edge"/>
          <c:x val="0.22639382896227869"/>
          <c:y val="3.19866419136632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840995600067"/>
          <c:y val="0.16498333450814154"/>
          <c:w val="0.56427797998628759"/>
          <c:h val="0.44107789429727634"/>
        </c:manualLayout>
      </c:layout>
      <c:lineChart>
        <c:grouping val="standard"/>
        <c:ser>
          <c:idx val="1"/>
          <c:order val="0"/>
          <c:tx>
            <c:strRef>
              <c:f>Tabel!$A$112</c:f>
              <c:strCache>
                <c:ptCount val="1"/>
                <c:pt idx="0">
                  <c:v>Range 1: 30 - 31 °C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Tabel!$B$112:$M$112</c:f>
              <c:numCache>
                <c:formatCode>0</c:formatCode>
                <c:ptCount val="12"/>
                <c:pt idx="0">
                  <c:v>30</c:v>
                </c:pt>
                <c:pt idx="1">
                  <c:v>31</c:v>
                </c:pt>
              </c:numCache>
            </c:numRef>
          </c:val>
        </c:ser>
        <c:ser>
          <c:idx val="2"/>
          <c:order val="1"/>
          <c:tx>
            <c:strRef>
              <c:f>Tabel!$A$113</c:f>
              <c:strCache>
                <c:ptCount val="1"/>
                <c:pt idx="0">
                  <c:v>Range 2: 40 - 41 °C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Tabel!$B$113:$M$113</c:f>
              <c:numCache>
                <c:formatCode>0</c:formatCode>
                <c:ptCount val="12"/>
                <c:pt idx="2">
                  <c:v>40</c:v>
                </c:pt>
                <c:pt idx="3">
                  <c:v>41</c:v>
                </c:pt>
              </c:numCache>
            </c:numRef>
          </c:val>
        </c:ser>
        <c:ser>
          <c:idx val="3"/>
          <c:order val="2"/>
          <c:tx>
            <c:strRef>
              <c:f>Tabel!$A$114</c:f>
              <c:strCache>
                <c:ptCount val="1"/>
                <c:pt idx="0">
                  <c:v>Range 3: 50 - 52 °C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Tabel!$B$114:$M$114</c:f>
              <c:numCache>
                <c:formatCode>0</c:formatCode>
                <c:ptCount val="12"/>
                <c:pt idx="4">
                  <c:v>50</c:v>
                </c:pt>
                <c:pt idx="5">
                  <c:v>52</c:v>
                </c:pt>
              </c:numCache>
            </c:numRef>
          </c:val>
        </c:ser>
        <c:ser>
          <c:idx val="4"/>
          <c:order val="3"/>
          <c:tx>
            <c:strRef>
              <c:f>Tabel!$A$115</c:f>
              <c:strCache>
                <c:ptCount val="1"/>
                <c:pt idx="0">
                  <c:v>Range 4: 61 - 62 °C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Tabel!$B$115:$M$115</c:f>
              <c:numCache>
                <c:formatCode>0</c:formatCode>
                <c:ptCount val="12"/>
                <c:pt idx="6">
                  <c:v>61</c:v>
                </c:pt>
                <c:pt idx="7">
                  <c:v>62</c:v>
                </c:pt>
              </c:numCache>
            </c:numRef>
          </c:val>
        </c:ser>
        <c:ser>
          <c:idx val="5"/>
          <c:order val="4"/>
          <c:tx>
            <c:strRef>
              <c:f>Tabel!$A$116</c:f>
              <c:strCache>
                <c:ptCount val="1"/>
                <c:pt idx="0">
                  <c:v>Range 5: 71 - 72 °C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Tabel!$B$116:$M$116</c:f>
              <c:numCache>
                <c:formatCode>0</c:formatCode>
                <c:ptCount val="12"/>
                <c:pt idx="8">
                  <c:v>71</c:v>
                </c:pt>
                <c:pt idx="9">
                  <c:v>72</c:v>
                </c:pt>
              </c:numCache>
            </c:numRef>
          </c:val>
        </c:ser>
        <c:ser>
          <c:idx val="6"/>
          <c:order val="5"/>
          <c:tx>
            <c:strRef>
              <c:f>Tabel!$A$117</c:f>
              <c:strCache>
                <c:ptCount val="1"/>
                <c:pt idx="0">
                  <c:v>Range 6: 80,4 - 82 °C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Tabel!$B$117:$M$117</c:f>
              <c:numCache>
                <c:formatCode>0</c:formatCode>
                <c:ptCount val="12"/>
                <c:pt idx="10">
                  <c:v>80.399999999999991</c:v>
                </c:pt>
                <c:pt idx="11">
                  <c:v>82</c:v>
                </c:pt>
              </c:numCache>
            </c:numRef>
          </c:val>
        </c:ser>
        <c:ser>
          <c:idx val="0"/>
          <c:order val="6"/>
          <c:tx>
            <c:strRef>
              <c:f>Tabel!$A$118</c:f>
              <c:strCache>
                <c:ptCount val="1"/>
                <c:pt idx="0">
                  <c:v>Total Range: 30 - 82 °C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Tabel!$B$118:$M$118</c:f>
              <c:numCache>
                <c:formatCode>0</c:formatCode>
                <c:ptCount val="12"/>
                <c:pt idx="0">
                  <c:v>30</c:v>
                </c:pt>
                <c:pt idx="1">
                  <c:v>31</c:v>
                </c:pt>
                <c:pt idx="2">
                  <c:v>40</c:v>
                </c:pt>
                <c:pt idx="3">
                  <c:v>41</c:v>
                </c:pt>
                <c:pt idx="4">
                  <c:v>50</c:v>
                </c:pt>
                <c:pt idx="5">
                  <c:v>52</c:v>
                </c:pt>
                <c:pt idx="6">
                  <c:v>61</c:v>
                </c:pt>
                <c:pt idx="7">
                  <c:v>62</c:v>
                </c:pt>
                <c:pt idx="8">
                  <c:v>71</c:v>
                </c:pt>
                <c:pt idx="9">
                  <c:v>72</c:v>
                </c:pt>
                <c:pt idx="10">
                  <c:v>80.399999999999991</c:v>
                </c:pt>
                <c:pt idx="11">
                  <c:v>82</c:v>
                </c:pt>
              </c:numCache>
            </c:numRef>
          </c:val>
        </c:ser>
        <c:ser>
          <c:idx val="7"/>
          <c:order val="7"/>
          <c:tx>
            <c:strRef>
              <c:f>Tabel!$A$119</c:f>
              <c:strCache>
                <c:ptCount val="1"/>
                <c:pt idx="0">
                  <c:v>Delta temp:  1,3 °C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Tabel!$B$121:$M$121</c:f>
              <c:strCache>
                <c:ptCount val="11"/>
                <c:pt idx="0">
                  <c:v>Range 1: 30 - 31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80,4 - 82 °C</c:v>
                </c:pt>
              </c:strCache>
            </c:strRef>
          </c:cat>
          <c:val>
            <c:numRef>
              <c:f>Tabel!$B$119:$M$119</c:f>
              <c:numCache>
                <c:formatCode>0.0</c:formatCode>
                <c:ptCount val="12"/>
                <c:pt idx="0">
                  <c:v>0</c:v>
                </c:pt>
                <c:pt idx="1">
                  <c:v>1.0999999999999979</c:v>
                </c:pt>
                <c:pt idx="2">
                  <c:v>0</c:v>
                </c:pt>
                <c:pt idx="3">
                  <c:v>1.2000000000000028</c:v>
                </c:pt>
                <c:pt idx="4">
                  <c:v>0</c:v>
                </c:pt>
                <c:pt idx="5">
                  <c:v>1.3000000000000043</c:v>
                </c:pt>
                <c:pt idx="6">
                  <c:v>0</c:v>
                </c:pt>
                <c:pt idx="7">
                  <c:v>1.2000000000000028</c:v>
                </c:pt>
                <c:pt idx="8">
                  <c:v>0</c:v>
                </c:pt>
                <c:pt idx="9">
                  <c:v>1.4000000000000057</c:v>
                </c:pt>
                <c:pt idx="10">
                  <c:v>0</c:v>
                </c:pt>
                <c:pt idx="11">
                  <c:v>1.6000000000000085</c:v>
                </c:pt>
              </c:numCache>
            </c:numRef>
          </c:val>
        </c:ser>
        <c:marker val="1"/>
        <c:axId val="149502208"/>
        <c:axId val="149537152"/>
      </c:lineChart>
      <c:catAx>
        <c:axId val="14950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range
P1 Pos. No. 1</a:t>
                </a:r>
              </a:p>
            </c:rich>
          </c:tx>
          <c:layout>
            <c:manualLayout>
              <c:xMode val="edge"/>
              <c:yMode val="edge"/>
              <c:x val="0.32764528185364222"/>
              <c:y val="0.816499157117555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9537152"/>
        <c:crosses val="autoZero"/>
        <c:auto val="1"/>
        <c:lblAlgn val="ctr"/>
        <c:lblOffset val="100"/>
        <c:tickLblSkip val="1"/>
        <c:tickMarkSkip val="1"/>
      </c:catAx>
      <c:valAx>
        <c:axId val="14953715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°C</a:t>
                </a:r>
              </a:p>
            </c:rich>
          </c:tx>
          <c:layout>
            <c:manualLayout>
              <c:xMode val="edge"/>
              <c:yMode val="edge"/>
              <c:x val="9.1012901966610448E-3"/>
              <c:y val="0.2340069991251094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950220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06418648279393"/>
          <c:y val="0.15488231653970091"/>
          <c:w val="0.25028460648856177"/>
          <c:h val="0.49494996052322732"/>
        </c:manualLayout>
      </c:layout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33" r="0.75000000000000033" t="1" header="0.51181102362204722" footer="0.5118110236220472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Upper and lower temperature range for "Røgeovn"
P1 indstillet på 50%</a:t>
            </a:r>
          </a:p>
        </c:rich>
      </c:tx>
      <c:layout>
        <c:manualLayout>
          <c:xMode val="edge"/>
          <c:yMode val="edge"/>
          <c:x val="0.22639382896227869"/>
          <c:y val="3.2712453122621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17075273828617"/>
          <c:y val="0.17446615174920507"/>
          <c:w val="0.5665532944217162"/>
          <c:h val="0.40890504316219906"/>
        </c:manualLayout>
      </c:layout>
      <c:lineChart>
        <c:grouping val="standard"/>
        <c:ser>
          <c:idx val="1"/>
          <c:order val="0"/>
          <c:tx>
            <c:strRef>
              <c:f>Tabel!$A$68</c:f>
              <c:strCache>
                <c:ptCount val="1"/>
                <c:pt idx="0">
                  <c:v>Range 1: 29 - 32 °C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Tabel!$B$68:$M$68</c:f>
              <c:numCache>
                <c:formatCode>0</c:formatCode>
                <c:ptCount val="12"/>
                <c:pt idx="0">
                  <c:v>29</c:v>
                </c:pt>
                <c:pt idx="1">
                  <c:v>32</c:v>
                </c:pt>
              </c:numCache>
            </c:numRef>
          </c:val>
        </c:ser>
        <c:ser>
          <c:idx val="2"/>
          <c:order val="1"/>
          <c:tx>
            <c:strRef>
              <c:f>Tabel!$A$69</c:f>
              <c:strCache>
                <c:ptCount val="1"/>
                <c:pt idx="0">
                  <c:v>Range 2: 40 - 42 °C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Tabel!$B$69:$M$69</c:f>
              <c:numCache>
                <c:formatCode>0</c:formatCode>
                <c:ptCount val="12"/>
                <c:pt idx="2">
                  <c:v>40</c:v>
                </c:pt>
                <c:pt idx="3">
                  <c:v>42</c:v>
                </c:pt>
              </c:numCache>
            </c:numRef>
          </c:val>
        </c:ser>
        <c:ser>
          <c:idx val="3"/>
          <c:order val="2"/>
          <c:tx>
            <c:strRef>
              <c:f>Tabel!$A$70</c:f>
              <c:strCache>
                <c:ptCount val="1"/>
                <c:pt idx="0">
                  <c:v>Range 3: 50 - 52 °C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Tabel!$B$70:$M$70</c:f>
              <c:numCache>
                <c:formatCode>0</c:formatCode>
                <c:ptCount val="12"/>
                <c:pt idx="4">
                  <c:v>50</c:v>
                </c:pt>
                <c:pt idx="5">
                  <c:v>52</c:v>
                </c:pt>
              </c:numCache>
            </c:numRef>
          </c:val>
        </c:ser>
        <c:ser>
          <c:idx val="4"/>
          <c:order val="3"/>
          <c:tx>
            <c:strRef>
              <c:f>Tabel!$A$71</c:f>
              <c:strCache>
                <c:ptCount val="1"/>
                <c:pt idx="0">
                  <c:v>Range 4: 60 - 63 °C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Tabel!$B$71:$M$71</c:f>
              <c:numCache>
                <c:formatCode>0</c:formatCode>
                <c:ptCount val="12"/>
                <c:pt idx="6">
                  <c:v>60</c:v>
                </c:pt>
                <c:pt idx="7">
                  <c:v>63</c:v>
                </c:pt>
              </c:numCache>
            </c:numRef>
          </c:val>
        </c:ser>
        <c:ser>
          <c:idx val="5"/>
          <c:order val="4"/>
          <c:tx>
            <c:strRef>
              <c:f>Tabel!$A$72</c:f>
              <c:strCache>
                <c:ptCount val="1"/>
                <c:pt idx="0">
                  <c:v>Range 5: 70 - 72 °C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Tabel!$B$72:$M$72</c:f>
              <c:numCache>
                <c:formatCode>0</c:formatCode>
                <c:ptCount val="12"/>
                <c:pt idx="8">
                  <c:v>70</c:v>
                </c:pt>
                <c:pt idx="9">
                  <c:v>72</c:v>
                </c:pt>
              </c:numCache>
            </c:numRef>
          </c:val>
        </c:ser>
        <c:ser>
          <c:idx val="6"/>
          <c:order val="5"/>
          <c:tx>
            <c:strRef>
              <c:f>Tabel!$A$73</c:f>
              <c:strCache>
                <c:ptCount val="1"/>
                <c:pt idx="0">
                  <c:v>Range 6: 79,9 - 82 °C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Tabel!$B$73:$M$73</c:f>
              <c:numCache>
                <c:formatCode>0</c:formatCode>
                <c:ptCount val="12"/>
                <c:pt idx="10">
                  <c:v>79.900000000000006</c:v>
                </c:pt>
                <c:pt idx="11">
                  <c:v>82</c:v>
                </c:pt>
              </c:numCache>
            </c:numRef>
          </c:val>
        </c:ser>
        <c:ser>
          <c:idx val="0"/>
          <c:order val="6"/>
          <c:tx>
            <c:strRef>
              <c:f>Tabel!$A$74</c:f>
              <c:strCache>
                <c:ptCount val="1"/>
                <c:pt idx="0">
                  <c:v>Total Range: 29 - 82 °C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Tabel!$B$74:$M$74</c:f>
              <c:numCache>
                <c:formatCode>0</c:formatCode>
                <c:ptCount val="12"/>
                <c:pt idx="0">
                  <c:v>29</c:v>
                </c:pt>
                <c:pt idx="1">
                  <c:v>32</c:v>
                </c:pt>
                <c:pt idx="2">
                  <c:v>40</c:v>
                </c:pt>
                <c:pt idx="3">
                  <c:v>42</c:v>
                </c:pt>
                <c:pt idx="4">
                  <c:v>50</c:v>
                </c:pt>
                <c:pt idx="5">
                  <c:v>52</c:v>
                </c:pt>
                <c:pt idx="6">
                  <c:v>60</c:v>
                </c:pt>
                <c:pt idx="7">
                  <c:v>63</c:v>
                </c:pt>
                <c:pt idx="8">
                  <c:v>70</c:v>
                </c:pt>
                <c:pt idx="9">
                  <c:v>72</c:v>
                </c:pt>
                <c:pt idx="10">
                  <c:v>79.900000000000006</c:v>
                </c:pt>
                <c:pt idx="11">
                  <c:v>82</c:v>
                </c:pt>
              </c:numCache>
            </c:numRef>
          </c:val>
        </c:ser>
        <c:ser>
          <c:idx val="7"/>
          <c:order val="7"/>
          <c:tx>
            <c:strRef>
              <c:f>Tabel!$A$75</c:f>
              <c:strCache>
                <c:ptCount val="1"/>
                <c:pt idx="0">
                  <c:v>Delta temp:  2,1 °C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Tabel!$B$77:$M$77</c:f>
              <c:strCache>
                <c:ptCount val="11"/>
                <c:pt idx="0">
                  <c:v>Range 1: 29 - 32 °C</c:v>
                </c:pt>
                <c:pt idx="2">
                  <c:v>Range 2: 40 - 42 °C</c:v>
                </c:pt>
                <c:pt idx="4">
                  <c:v>Range 3: 50 - 52 °C</c:v>
                </c:pt>
                <c:pt idx="6">
                  <c:v>Range 4: 60 - 63 °C</c:v>
                </c:pt>
                <c:pt idx="8">
                  <c:v>Range 5: 70 - 72 °C</c:v>
                </c:pt>
                <c:pt idx="10">
                  <c:v>Range 6: 79,9 - 82 °C</c:v>
                </c:pt>
              </c:strCache>
            </c:strRef>
          </c:cat>
          <c:val>
            <c:numRef>
              <c:f>Tabel!$B$75:$M$75</c:f>
              <c:numCache>
                <c:formatCode>0.0</c:formatCode>
                <c:ptCount val="12"/>
                <c:pt idx="0">
                  <c:v>0</c:v>
                </c:pt>
                <c:pt idx="1">
                  <c:v>2.1000000000000014</c:v>
                </c:pt>
                <c:pt idx="2">
                  <c:v>0</c:v>
                </c:pt>
                <c:pt idx="3">
                  <c:v>1.7999999999999972</c:v>
                </c:pt>
                <c:pt idx="4">
                  <c:v>0</c:v>
                </c:pt>
                <c:pt idx="5">
                  <c:v>2.1000000000000014</c:v>
                </c:pt>
                <c:pt idx="6">
                  <c:v>0</c:v>
                </c:pt>
                <c:pt idx="7">
                  <c:v>2.1999999999999957</c:v>
                </c:pt>
                <c:pt idx="8">
                  <c:v>0</c:v>
                </c:pt>
                <c:pt idx="9">
                  <c:v>2.3000000000000114</c:v>
                </c:pt>
                <c:pt idx="10">
                  <c:v>0</c:v>
                </c:pt>
                <c:pt idx="11">
                  <c:v>2.0999999999999943</c:v>
                </c:pt>
              </c:numCache>
            </c:numRef>
          </c:val>
        </c:ser>
        <c:marker val="1"/>
        <c:axId val="149558016"/>
        <c:axId val="149559936"/>
      </c:lineChart>
      <c:catAx>
        <c:axId val="14955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range
P1 Pos. No. 3</a:t>
                </a:r>
              </a:p>
            </c:rich>
          </c:tx>
          <c:layout>
            <c:manualLayout>
              <c:xMode val="edge"/>
              <c:yMode val="edge"/>
              <c:x val="0.32081938703278118"/>
              <c:y val="0.810540663963578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9559936"/>
        <c:crosses val="autoZero"/>
        <c:auto val="1"/>
        <c:lblAlgn val="ctr"/>
        <c:lblOffset val="100"/>
        <c:tickLblSkip val="1"/>
        <c:tickMarkSkip val="1"/>
      </c:catAx>
      <c:valAx>
        <c:axId val="14955993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°C</a:t>
                </a:r>
              </a:p>
            </c:rich>
          </c:tx>
          <c:layout>
            <c:manualLayout>
              <c:xMode val="edge"/>
              <c:yMode val="edge"/>
              <c:x val="1.0238842231291555E-2"/>
              <c:y val="0.2289867105803340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9558016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06418648279393"/>
          <c:y val="0.13811909275839654"/>
          <c:w val="0.25028460648856177"/>
          <c:h val="0.51067697161756376"/>
        </c:manualLayout>
      </c:layout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Upper and lower temperature range for "Røgeovn"
P1 indstillet på 25%</a:t>
            </a:r>
          </a:p>
        </c:rich>
      </c:tx>
      <c:layout>
        <c:manualLayout>
          <c:xMode val="edge"/>
          <c:yMode val="edge"/>
          <c:x val="0.22589846786969017"/>
          <c:y val="3.27869117592695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59897318881921"/>
          <c:y val="0.17486358238298871"/>
          <c:w val="0.56474614945807233"/>
          <c:h val="0.39344306036172438"/>
        </c:manualLayout>
      </c:layout>
      <c:lineChart>
        <c:grouping val="standard"/>
        <c:ser>
          <c:idx val="1"/>
          <c:order val="0"/>
          <c:tx>
            <c:strRef>
              <c:f>Tabel!$A$46</c:f>
              <c:strCache>
                <c:ptCount val="1"/>
                <c:pt idx="0">
                  <c:v>Range 1: 30 - 33 °C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Tabel!$B$46:$M$46</c:f>
              <c:numCache>
                <c:formatCode>0</c:formatCode>
                <c:ptCount val="12"/>
                <c:pt idx="0">
                  <c:v>30</c:v>
                </c:pt>
                <c:pt idx="1">
                  <c:v>33</c:v>
                </c:pt>
              </c:numCache>
            </c:numRef>
          </c:val>
        </c:ser>
        <c:ser>
          <c:idx val="2"/>
          <c:order val="1"/>
          <c:tx>
            <c:strRef>
              <c:f>Tabel!$A$47</c:f>
              <c:strCache>
                <c:ptCount val="1"/>
                <c:pt idx="0">
                  <c:v>Range 2: 39 - 43 °C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Tabel!$B$47:$M$47</c:f>
              <c:numCache>
                <c:formatCode>0</c:formatCode>
                <c:ptCount val="12"/>
                <c:pt idx="2">
                  <c:v>39</c:v>
                </c:pt>
                <c:pt idx="3">
                  <c:v>43</c:v>
                </c:pt>
              </c:numCache>
            </c:numRef>
          </c:val>
        </c:ser>
        <c:ser>
          <c:idx val="3"/>
          <c:order val="2"/>
          <c:tx>
            <c:strRef>
              <c:f>Tabel!$A$48</c:f>
              <c:strCache>
                <c:ptCount val="1"/>
                <c:pt idx="0">
                  <c:v>Range 3: 50 - 53 °C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Tabel!$B$48:$M$48</c:f>
              <c:numCache>
                <c:formatCode>0</c:formatCode>
                <c:ptCount val="12"/>
                <c:pt idx="4">
                  <c:v>50</c:v>
                </c:pt>
                <c:pt idx="5">
                  <c:v>53</c:v>
                </c:pt>
              </c:numCache>
            </c:numRef>
          </c:val>
        </c:ser>
        <c:ser>
          <c:idx val="4"/>
          <c:order val="3"/>
          <c:tx>
            <c:strRef>
              <c:f>Tabel!$A$49</c:f>
              <c:strCache>
                <c:ptCount val="1"/>
                <c:pt idx="0">
                  <c:v>Range 4: 60 - 63 °C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Tabel!$B$49:$M$49</c:f>
              <c:numCache>
                <c:formatCode>0</c:formatCode>
                <c:ptCount val="12"/>
                <c:pt idx="6">
                  <c:v>60</c:v>
                </c:pt>
                <c:pt idx="7">
                  <c:v>63</c:v>
                </c:pt>
              </c:numCache>
            </c:numRef>
          </c:val>
        </c:ser>
        <c:ser>
          <c:idx val="5"/>
          <c:order val="4"/>
          <c:tx>
            <c:strRef>
              <c:f>Tabel!$A$50</c:f>
              <c:strCache>
                <c:ptCount val="1"/>
                <c:pt idx="0">
                  <c:v>Range 5: 70 - 73 °C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Tabel!$B$50:$M$50</c:f>
              <c:numCache>
                <c:formatCode>0</c:formatCode>
                <c:ptCount val="12"/>
                <c:pt idx="8">
                  <c:v>70</c:v>
                </c:pt>
                <c:pt idx="9">
                  <c:v>73</c:v>
                </c:pt>
              </c:numCache>
            </c:numRef>
          </c:val>
        </c:ser>
        <c:ser>
          <c:idx val="6"/>
          <c:order val="5"/>
          <c:tx>
            <c:strRef>
              <c:f>Tabel!$A$51</c:f>
              <c:strCache>
                <c:ptCount val="1"/>
                <c:pt idx="0">
                  <c:v>Range 6: 78,9 - 82,5 °C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Tabel!$B$51:$M$51</c:f>
              <c:numCache>
                <c:formatCode>0</c:formatCode>
                <c:ptCount val="12"/>
                <c:pt idx="10">
                  <c:v>78.899999999999991</c:v>
                </c:pt>
                <c:pt idx="11">
                  <c:v>82.5</c:v>
                </c:pt>
              </c:numCache>
            </c:numRef>
          </c:val>
        </c:ser>
        <c:ser>
          <c:idx val="0"/>
          <c:order val="6"/>
          <c:tx>
            <c:strRef>
              <c:f>Tabel!$A$52</c:f>
              <c:strCache>
                <c:ptCount val="1"/>
                <c:pt idx="0">
                  <c:v>Total Range: 30 - 82,5 °C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Tabel!$B$52:$M$52</c:f>
              <c:numCache>
                <c:formatCode>0</c:formatCode>
                <c:ptCount val="12"/>
                <c:pt idx="0">
                  <c:v>30</c:v>
                </c:pt>
                <c:pt idx="1">
                  <c:v>33</c:v>
                </c:pt>
                <c:pt idx="2">
                  <c:v>39</c:v>
                </c:pt>
                <c:pt idx="3">
                  <c:v>43</c:v>
                </c:pt>
                <c:pt idx="4">
                  <c:v>50</c:v>
                </c:pt>
                <c:pt idx="5">
                  <c:v>53</c:v>
                </c:pt>
                <c:pt idx="6">
                  <c:v>60</c:v>
                </c:pt>
                <c:pt idx="7">
                  <c:v>63</c:v>
                </c:pt>
                <c:pt idx="8">
                  <c:v>70</c:v>
                </c:pt>
                <c:pt idx="9">
                  <c:v>73</c:v>
                </c:pt>
                <c:pt idx="10">
                  <c:v>78.899999999999991</c:v>
                </c:pt>
                <c:pt idx="11">
                  <c:v>82.5</c:v>
                </c:pt>
              </c:numCache>
            </c:numRef>
          </c:val>
        </c:ser>
        <c:ser>
          <c:idx val="7"/>
          <c:order val="7"/>
          <c:tx>
            <c:strRef>
              <c:f>Tabel!$A$53</c:f>
              <c:strCache>
                <c:ptCount val="1"/>
                <c:pt idx="0">
                  <c:v>Delta temp:  3,3 °C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Tabel!$B$55:$M$55</c:f>
              <c:strCache>
                <c:ptCount val="11"/>
                <c:pt idx="0">
                  <c:v>Range 1: 30 - 33 °C</c:v>
                </c:pt>
                <c:pt idx="2">
                  <c:v>Range 2: 39 - 43 °C</c:v>
                </c:pt>
                <c:pt idx="4">
                  <c:v>Range 3: 50 - 53 °C</c:v>
                </c:pt>
                <c:pt idx="6">
                  <c:v>Range 4: 60 - 63 °C</c:v>
                </c:pt>
                <c:pt idx="8">
                  <c:v>Range 5: 70 - 73 °C</c:v>
                </c:pt>
                <c:pt idx="10">
                  <c:v>Range 6: 78,9 - 82,5 °C</c:v>
                </c:pt>
              </c:strCache>
            </c:strRef>
          </c:cat>
          <c:val>
            <c:numRef>
              <c:f>Tabel!$B$53:$M$53</c:f>
              <c:numCache>
                <c:formatCode>0.0</c:formatCode>
                <c:ptCount val="12"/>
                <c:pt idx="0">
                  <c:v>0</c:v>
                </c:pt>
                <c:pt idx="1">
                  <c:v>3.1999999999999993</c:v>
                </c:pt>
                <c:pt idx="2">
                  <c:v>0</c:v>
                </c:pt>
                <c:pt idx="3">
                  <c:v>3.1999999999999957</c:v>
                </c:pt>
                <c:pt idx="4">
                  <c:v>0</c:v>
                </c:pt>
                <c:pt idx="5">
                  <c:v>3.3000000000000043</c:v>
                </c:pt>
                <c:pt idx="6">
                  <c:v>0</c:v>
                </c:pt>
                <c:pt idx="7">
                  <c:v>3.3000000000000043</c:v>
                </c:pt>
                <c:pt idx="8">
                  <c:v>0</c:v>
                </c:pt>
                <c:pt idx="9">
                  <c:v>3.1999999999999886</c:v>
                </c:pt>
                <c:pt idx="10">
                  <c:v>0</c:v>
                </c:pt>
                <c:pt idx="11">
                  <c:v>3.6000000000000085</c:v>
                </c:pt>
              </c:numCache>
            </c:numRef>
          </c:val>
        </c:ser>
        <c:marker val="1"/>
        <c:axId val="150113280"/>
        <c:axId val="150013056"/>
      </c:lineChart>
      <c:catAx>
        <c:axId val="15011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range
P1 Pos. No. 4</a:t>
                </a:r>
              </a:p>
            </c:rich>
          </c:tx>
          <c:layout>
            <c:manualLayout>
              <c:xMode val="edge"/>
              <c:yMode val="edge"/>
              <c:x val="0.31945238471026355"/>
              <c:y val="0.812387018964178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0013056"/>
        <c:crosses val="autoZero"/>
        <c:auto val="1"/>
        <c:lblAlgn val="ctr"/>
        <c:lblOffset val="100"/>
        <c:tickLblSkip val="1"/>
        <c:tickMarkSkip val="1"/>
      </c:catAx>
      <c:valAx>
        <c:axId val="15001305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°C</a:t>
                </a:r>
              </a:p>
            </c:rich>
          </c:tx>
          <c:layout>
            <c:manualLayout>
              <c:xMode val="edge"/>
              <c:yMode val="edge"/>
              <c:x val="1.0268078962290077E-2"/>
              <c:y val="0.2222223762522642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011328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588128182195456"/>
          <c:y val="0.14389809988540186"/>
          <c:w val="0.25099828139522673"/>
          <c:h val="0.51548325385383154"/>
        </c:manualLayout>
      </c:layout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Upper and lower temperature range for "Røgeovn"
P1 indstillet på 75%</a:t>
            </a:r>
          </a:p>
        </c:rich>
      </c:tx>
      <c:layout>
        <c:manualLayout>
          <c:xMode val="edge"/>
          <c:yMode val="edge"/>
          <c:x val="0.22639382896227869"/>
          <c:y val="3.27123912142561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17075273828617"/>
          <c:y val="0.17446615174920507"/>
          <c:w val="0.5665532944217162"/>
          <c:h val="0.42344388914129971"/>
        </c:manualLayout>
      </c:layout>
      <c:lineChart>
        <c:grouping val="standard"/>
        <c:ser>
          <c:idx val="1"/>
          <c:order val="0"/>
          <c:tx>
            <c:strRef>
              <c:f>Tabel!$A$90</c:f>
              <c:strCache>
                <c:ptCount val="1"/>
                <c:pt idx="0">
                  <c:v>Range 1: 30 - 32 °C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Tabel!$B$90:$M$90</c:f>
              <c:numCache>
                <c:formatCode>0</c:formatCode>
                <c:ptCount val="12"/>
                <c:pt idx="0">
                  <c:v>30</c:v>
                </c:pt>
                <c:pt idx="1">
                  <c:v>32</c:v>
                </c:pt>
              </c:numCache>
            </c:numRef>
          </c:val>
        </c:ser>
        <c:ser>
          <c:idx val="2"/>
          <c:order val="1"/>
          <c:tx>
            <c:strRef>
              <c:f>Tabel!$A$91</c:f>
              <c:strCache>
                <c:ptCount val="1"/>
                <c:pt idx="0">
                  <c:v>Range 2: 40 - 41 °C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Tabel!$B$91:$M$91</c:f>
              <c:numCache>
                <c:formatCode>0</c:formatCode>
                <c:ptCount val="12"/>
                <c:pt idx="2">
                  <c:v>40</c:v>
                </c:pt>
                <c:pt idx="3">
                  <c:v>41</c:v>
                </c:pt>
              </c:numCache>
            </c:numRef>
          </c:val>
        </c:ser>
        <c:ser>
          <c:idx val="3"/>
          <c:order val="2"/>
          <c:tx>
            <c:strRef>
              <c:f>Tabel!$A$92</c:f>
              <c:strCache>
                <c:ptCount val="1"/>
                <c:pt idx="0">
                  <c:v>Range 3: 50 - 52 °C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Tabel!$B$92:$M$92</c:f>
              <c:numCache>
                <c:formatCode>0</c:formatCode>
                <c:ptCount val="12"/>
                <c:pt idx="4">
                  <c:v>50</c:v>
                </c:pt>
                <c:pt idx="5">
                  <c:v>52</c:v>
                </c:pt>
              </c:numCache>
            </c:numRef>
          </c:val>
        </c:ser>
        <c:ser>
          <c:idx val="4"/>
          <c:order val="3"/>
          <c:tx>
            <c:strRef>
              <c:f>Tabel!$A$93</c:f>
              <c:strCache>
                <c:ptCount val="1"/>
                <c:pt idx="0">
                  <c:v>Range 4: 61 - 62 °C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Tabel!$B$93:$M$93</c:f>
              <c:numCache>
                <c:formatCode>0</c:formatCode>
                <c:ptCount val="12"/>
                <c:pt idx="6">
                  <c:v>61</c:v>
                </c:pt>
                <c:pt idx="7">
                  <c:v>62</c:v>
                </c:pt>
              </c:numCache>
            </c:numRef>
          </c:val>
        </c:ser>
        <c:ser>
          <c:idx val="5"/>
          <c:order val="4"/>
          <c:tx>
            <c:strRef>
              <c:f>Tabel!$A$94</c:f>
              <c:strCache>
                <c:ptCount val="1"/>
                <c:pt idx="0">
                  <c:v>Range 5: 71 - 72 °C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Tabel!$B$94:$M$94</c:f>
              <c:numCache>
                <c:formatCode>0</c:formatCode>
                <c:ptCount val="12"/>
                <c:pt idx="8">
                  <c:v>71</c:v>
                </c:pt>
                <c:pt idx="9">
                  <c:v>72</c:v>
                </c:pt>
              </c:numCache>
            </c:numRef>
          </c:val>
        </c:ser>
        <c:ser>
          <c:idx val="6"/>
          <c:order val="5"/>
          <c:tx>
            <c:strRef>
              <c:f>Tabel!$A$95</c:f>
              <c:strCache>
                <c:ptCount val="1"/>
                <c:pt idx="0">
                  <c:v>Range 6: 80 - 82 °C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Tabel!$B$95:$M$95</c:f>
              <c:numCache>
                <c:formatCode>0</c:formatCode>
                <c:ptCount val="12"/>
                <c:pt idx="10">
                  <c:v>80</c:v>
                </c:pt>
                <c:pt idx="11">
                  <c:v>82</c:v>
                </c:pt>
              </c:numCache>
            </c:numRef>
          </c:val>
        </c:ser>
        <c:ser>
          <c:idx val="0"/>
          <c:order val="6"/>
          <c:tx>
            <c:strRef>
              <c:f>Tabel!$A$96</c:f>
              <c:strCache>
                <c:ptCount val="1"/>
                <c:pt idx="0">
                  <c:v>Total Range: 30 - 82 °C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Tabel!$B$96:$M$96</c:f>
              <c:numCache>
                <c:formatCode>0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40</c:v>
                </c:pt>
                <c:pt idx="3">
                  <c:v>41</c:v>
                </c:pt>
                <c:pt idx="4">
                  <c:v>50</c:v>
                </c:pt>
                <c:pt idx="5">
                  <c:v>52</c:v>
                </c:pt>
                <c:pt idx="6">
                  <c:v>61</c:v>
                </c:pt>
                <c:pt idx="7">
                  <c:v>62</c:v>
                </c:pt>
                <c:pt idx="8">
                  <c:v>71</c:v>
                </c:pt>
                <c:pt idx="9">
                  <c:v>72</c:v>
                </c:pt>
                <c:pt idx="10">
                  <c:v>80</c:v>
                </c:pt>
                <c:pt idx="11">
                  <c:v>82</c:v>
                </c:pt>
              </c:numCache>
            </c:numRef>
          </c:val>
        </c:ser>
        <c:ser>
          <c:idx val="7"/>
          <c:order val="7"/>
          <c:tx>
            <c:strRef>
              <c:f>Tabel!$A$97</c:f>
              <c:strCache>
                <c:ptCount val="1"/>
                <c:pt idx="0">
                  <c:v>Delta temp:  1,6 °C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Val val="1"/>
          </c:dLbls>
          <c:cat>
            <c:strRef>
              <c:f>Tabel!$B$99:$M$99</c:f>
              <c:strCache>
                <c:ptCount val="11"/>
                <c:pt idx="0">
                  <c:v>Range 1: 30 - 32 °C</c:v>
                </c:pt>
                <c:pt idx="2">
                  <c:v>Range 2: 40 - 41 °C</c:v>
                </c:pt>
                <c:pt idx="4">
                  <c:v>Range 3: 50 - 52 °C</c:v>
                </c:pt>
                <c:pt idx="6">
                  <c:v>Range 4: 61 - 62 °C</c:v>
                </c:pt>
                <c:pt idx="8">
                  <c:v>Range 5: 71 - 72 °C</c:v>
                </c:pt>
                <c:pt idx="10">
                  <c:v>Range 6: 80 - 82 °C</c:v>
                </c:pt>
              </c:strCache>
            </c:strRef>
          </c:cat>
          <c:val>
            <c:numRef>
              <c:f>Tabel!$B$97:$M$97</c:f>
              <c:numCache>
                <c:formatCode>0.0</c:formatCode>
                <c:ptCount val="12"/>
                <c:pt idx="0">
                  <c:v>0</c:v>
                </c:pt>
                <c:pt idx="1">
                  <c:v>1.5000000000000036</c:v>
                </c:pt>
                <c:pt idx="2">
                  <c:v>0</c:v>
                </c:pt>
                <c:pt idx="3">
                  <c:v>1.4999999999999929</c:v>
                </c:pt>
                <c:pt idx="4">
                  <c:v>0</c:v>
                </c:pt>
                <c:pt idx="5">
                  <c:v>1.4999999999999929</c:v>
                </c:pt>
                <c:pt idx="6">
                  <c:v>0</c:v>
                </c:pt>
                <c:pt idx="7">
                  <c:v>1.7000000000000099</c:v>
                </c:pt>
                <c:pt idx="8">
                  <c:v>0</c:v>
                </c:pt>
                <c:pt idx="9">
                  <c:v>1.5999999999999943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marker val="1"/>
        <c:axId val="150164992"/>
        <c:axId val="150166912"/>
      </c:lineChart>
      <c:catAx>
        <c:axId val="15016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range
P1 Pos. No. 2</a:t>
                </a:r>
              </a:p>
            </c:rich>
          </c:tx>
          <c:layout>
            <c:manualLayout>
              <c:xMode val="edge"/>
              <c:yMode val="edge"/>
              <c:x val="0.32081938703278118"/>
              <c:y val="0.81054059032094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0166912"/>
        <c:crosses val="autoZero"/>
        <c:auto val="1"/>
        <c:lblAlgn val="ctr"/>
        <c:lblOffset val="100"/>
        <c:tickLblSkip val="1"/>
        <c:tickMarkSkip val="1"/>
      </c:catAx>
      <c:valAx>
        <c:axId val="15016691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Temperature °C</a:t>
                </a:r>
              </a:p>
            </c:rich>
          </c:tx>
          <c:layout>
            <c:manualLayout>
              <c:xMode val="edge"/>
              <c:yMode val="edge"/>
              <c:x val="1.0238842231291555E-2"/>
              <c:y val="0.2362561587696274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016499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06418648279393"/>
          <c:y val="0.13084956485702456"/>
          <c:w val="0.25028460648856177"/>
          <c:h val="0.51612906939264158"/>
        </c:manualLayout>
      </c:layout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33" r="0.75000000000000033" t="1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7620</xdr:colOff>
      <xdr:row>26</xdr:row>
      <xdr:rowOff>144780</xdr:rowOff>
    </xdr:to>
    <xdr:graphicFrame macro="">
      <xdr:nvGraphicFramePr>
        <xdr:cNvPr id="4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29</xdr:row>
      <xdr:rowOff>30480</xdr:rowOff>
    </xdr:from>
    <xdr:to>
      <xdr:col>11</xdr:col>
      <xdr:colOff>0</xdr:colOff>
      <xdr:row>55</xdr:row>
      <xdr:rowOff>0</xdr:rowOff>
    </xdr:to>
    <xdr:graphicFrame macro="">
      <xdr:nvGraphicFramePr>
        <xdr:cNvPr id="41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141</xdr:row>
      <xdr:rowOff>7620</xdr:rowOff>
    </xdr:from>
    <xdr:to>
      <xdr:col>10</xdr:col>
      <xdr:colOff>617220</xdr:colOff>
      <xdr:row>169</xdr:row>
      <xdr:rowOff>0</xdr:rowOff>
    </xdr:to>
    <xdr:graphicFrame macro="">
      <xdr:nvGraphicFramePr>
        <xdr:cNvPr id="41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22860</xdr:rowOff>
    </xdr:from>
    <xdr:to>
      <xdr:col>10</xdr:col>
      <xdr:colOff>617220</xdr:colOff>
      <xdr:row>111</xdr:row>
      <xdr:rowOff>0</xdr:rowOff>
    </xdr:to>
    <xdr:graphicFrame macro="">
      <xdr:nvGraphicFramePr>
        <xdr:cNvPr id="41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</xdr:colOff>
      <xdr:row>57</xdr:row>
      <xdr:rowOff>7620</xdr:rowOff>
    </xdr:from>
    <xdr:to>
      <xdr:col>10</xdr:col>
      <xdr:colOff>601980</xdr:colOff>
      <xdr:row>82</xdr:row>
      <xdr:rowOff>144780</xdr:rowOff>
    </xdr:to>
    <xdr:graphicFrame macro="">
      <xdr:nvGraphicFramePr>
        <xdr:cNvPr id="41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113</xdr:row>
      <xdr:rowOff>7620</xdr:rowOff>
    </xdr:from>
    <xdr:to>
      <xdr:col>10</xdr:col>
      <xdr:colOff>617220</xdr:colOff>
      <xdr:row>138</xdr:row>
      <xdr:rowOff>160020</xdr:rowOff>
    </xdr:to>
    <xdr:graphicFrame macro="">
      <xdr:nvGraphicFramePr>
        <xdr:cNvPr id="41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9</xdr:row>
      <xdr:rowOff>182880</xdr:rowOff>
    </xdr:from>
    <xdr:to>
      <xdr:col>14</xdr:col>
      <xdr:colOff>7620</xdr:colOff>
      <xdr:row>14</xdr:row>
      <xdr:rowOff>68580</xdr:rowOff>
    </xdr:to>
    <xdr:sp macro="[0]!print_diag_1" textlink="">
      <xdr:nvSpPr>
        <xdr:cNvPr id="8" name="Rektangel 7"/>
        <xdr:cNvSpPr/>
      </xdr:nvSpPr>
      <xdr:spPr>
        <a:xfrm>
          <a:off x="9974580" y="2034540"/>
          <a:ext cx="1211580" cy="9144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a-DK" sz="1100"/>
            <a:t>Print Diagram 1</a:t>
          </a:r>
        </a:p>
      </xdr:txBody>
    </xdr:sp>
    <xdr:clientData/>
  </xdr:twoCellAnchor>
  <xdr:twoCellAnchor>
    <xdr:from>
      <xdr:col>12</xdr:col>
      <xdr:colOff>0</xdr:colOff>
      <xdr:row>36</xdr:row>
      <xdr:rowOff>182880</xdr:rowOff>
    </xdr:from>
    <xdr:to>
      <xdr:col>14</xdr:col>
      <xdr:colOff>7620</xdr:colOff>
      <xdr:row>41</xdr:row>
      <xdr:rowOff>68580</xdr:rowOff>
    </xdr:to>
    <xdr:sp macro="[0]!print_diag_2" textlink="">
      <xdr:nvSpPr>
        <xdr:cNvPr id="9" name="Rektangel 8"/>
        <xdr:cNvSpPr/>
      </xdr:nvSpPr>
      <xdr:spPr>
        <a:xfrm>
          <a:off x="9974580" y="7589520"/>
          <a:ext cx="1211580" cy="9144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a-DK" sz="1100"/>
            <a:t>Print Diagram 2</a:t>
          </a:r>
        </a:p>
      </xdr:txBody>
    </xdr:sp>
    <xdr:clientData/>
  </xdr:twoCellAnchor>
  <xdr:twoCellAnchor>
    <xdr:from>
      <xdr:col>12</xdr:col>
      <xdr:colOff>0</xdr:colOff>
      <xdr:row>64</xdr:row>
      <xdr:rowOff>190500</xdr:rowOff>
    </xdr:from>
    <xdr:to>
      <xdr:col>14</xdr:col>
      <xdr:colOff>7620</xdr:colOff>
      <xdr:row>69</xdr:row>
      <xdr:rowOff>76200</xdr:rowOff>
    </xdr:to>
    <xdr:sp macro="[0]!print_diag_3" textlink="">
      <xdr:nvSpPr>
        <xdr:cNvPr id="10" name="Rektangel 9"/>
        <xdr:cNvSpPr/>
      </xdr:nvSpPr>
      <xdr:spPr>
        <a:xfrm>
          <a:off x="9974580" y="13357860"/>
          <a:ext cx="1211580" cy="9144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a-DK" sz="1100"/>
            <a:t>Print Diagram 3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14</xdr:col>
      <xdr:colOff>7620</xdr:colOff>
      <xdr:row>98</xdr:row>
      <xdr:rowOff>91440</xdr:rowOff>
    </xdr:to>
    <xdr:sp macro="[0]!print_diag_4" textlink="">
      <xdr:nvSpPr>
        <xdr:cNvPr id="11" name="Rektangel 10"/>
        <xdr:cNvSpPr/>
      </xdr:nvSpPr>
      <xdr:spPr>
        <a:xfrm>
          <a:off x="9974580" y="19339560"/>
          <a:ext cx="1211580" cy="9144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a-DK" sz="1100"/>
            <a:t>Print Diagram 4</a:t>
          </a:r>
        </a:p>
      </xdr:txBody>
    </xdr:sp>
    <xdr:clientData/>
  </xdr:twoCellAnchor>
  <xdr:twoCellAnchor>
    <xdr:from>
      <xdr:col>12</xdr:col>
      <xdr:colOff>0</xdr:colOff>
      <xdr:row>120</xdr:row>
      <xdr:rowOff>190500</xdr:rowOff>
    </xdr:from>
    <xdr:to>
      <xdr:col>14</xdr:col>
      <xdr:colOff>7620</xdr:colOff>
      <xdr:row>125</xdr:row>
      <xdr:rowOff>76200</xdr:rowOff>
    </xdr:to>
    <xdr:sp macro="[0]!print_diag_5" textlink="">
      <xdr:nvSpPr>
        <xdr:cNvPr id="12" name="Rektangel 11"/>
        <xdr:cNvSpPr/>
      </xdr:nvSpPr>
      <xdr:spPr>
        <a:xfrm>
          <a:off x="9974580" y="24879300"/>
          <a:ext cx="1211580" cy="9144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a-DK" sz="1100"/>
            <a:t>Print Diagram 5</a:t>
          </a:r>
        </a:p>
      </xdr:txBody>
    </xdr:sp>
    <xdr:clientData/>
  </xdr:twoCellAnchor>
  <xdr:twoCellAnchor>
    <xdr:from>
      <xdr:col>12</xdr:col>
      <xdr:colOff>0</xdr:colOff>
      <xdr:row>149</xdr:row>
      <xdr:rowOff>190500</xdr:rowOff>
    </xdr:from>
    <xdr:to>
      <xdr:col>14</xdr:col>
      <xdr:colOff>7620</xdr:colOff>
      <xdr:row>154</xdr:row>
      <xdr:rowOff>76200</xdr:rowOff>
    </xdr:to>
    <xdr:sp macro="[0]!print_diag_6" textlink="">
      <xdr:nvSpPr>
        <xdr:cNvPr id="13" name="Rektangel 12"/>
        <xdr:cNvSpPr/>
      </xdr:nvSpPr>
      <xdr:spPr>
        <a:xfrm>
          <a:off x="9974580" y="30845760"/>
          <a:ext cx="1211580" cy="9144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a-DK" sz="1100"/>
            <a:t>Print Diagram 6</a:t>
          </a:r>
        </a:p>
      </xdr:txBody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10</xdr:col>
      <xdr:colOff>441960</xdr:colOff>
      <xdr:row>201</xdr:row>
      <xdr:rowOff>60960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76300" y="36621720"/>
          <a:ext cx="8328660" cy="39166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walter-lystfisker.dk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walter-lystfisker.dk/" TargetMode="External"/><Relationship Id="rId6" Type="http://schemas.openxmlformats.org/officeDocument/2006/relationships/hyperlink" Target="http://www.walter-lystfisker.dk/" TargetMode="External"/><Relationship Id="rId5" Type="http://schemas.openxmlformats.org/officeDocument/2006/relationships/hyperlink" Target="http://www.walter-lystfisker.dk/" TargetMode="External"/><Relationship Id="rId4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alter-lystfisker.dk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4"/>
  <dimension ref="A1:P204"/>
  <sheetViews>
    <sheetView tabSelected="1" workbookViewId="0">
      <selection sqref="A1:J1"/>
    </sheetView>
  </sheetViews>
  <sheetFormatPr defaultColWidth="9.140625" defaultRowHeight="12.75"/>
  <cols>
    <col min="1" max="11" width="12.7109375" style="1" customWidth="1"/>
    <col min="12" max="12" width="4.85546875" style="1" customWidth="1"/>
    <col min="13" max="14" width="8.7109375" style="2" customWidth="1"/>
    <col min="15" max="16" width="8.7109375" style="1" customWidth="1"/>
    <col min="17" max="16384" width="9.140625" style="1"/>
  </cols>
  <sheetData>
    <row r="1" spans="1:16" ht="16.5" customHeight="1">
      <c r="A1" s="178" t="s">
        <v>9</v>
      </c>
      <c r="B1" s="178"/>
      <c r="C1" s="178"/>
      <c r="D1" s="178"/>
      <c r="E1" s="178"/>
      <c r="F1" s="178"/>
      <c r="G1" s="178"/>
      <c r="H1" s="178"/>
      <c r="I1" s="178"/>
      <c r="J1" s="178"/>
      <c r="K1" s="17"/>
      <c r="L1" s="40"/>
      <c r="M1" s="44" t="s">
        <v>91</v>
      </c>
      <c r="N1" s="45"/>
      <c r="O1" s="41"/>
      <c r="P1" s="41"/>
    </row>
    <row r="2" spans="1:16" ht="16.5" customHeight="1">
      <c r="A2" s="179" t="s">
        <v>13</v>
      </c>
      <c r="B2" s="179"/>
      <c r="C2" s="179"/>
      <c r="D2" s="179"/>
      <c r="E2" s="179"/>
      <c r="F2" s="179"/>
      <c r="G2" s="179"/>
      <c r="H2" s="25">
        <v>0.5</v>
      </c>
      <c r="I2" s="39">
        <f>+New!J2/1000</f>
        <v>1.1000000000000001</v>
      </c>
      <c r="J2" s="17" t="s">
        <v>85</v>
      </c>
      <c r="K2" s="17"/>
      <c r="L2" s="40"/>
      <c r="M2" s="44" t="s">
        <v>92</v>
      </c>
      <c r="N2" s="45"/>
      <c r="O2" s="41"/>
      <c r="P2" s="41"/>
    </row>
    <row r="3" spans="1:16" ht="16.5" customHeight="1">
      <c r="L3" s="41"/>
      <c r="M3" s="44" t="s">
        <v>93</v>
      </c>
      <c r="N3" s="45"/>
      <c r="O3" s="41"/>
      <c r="P3" s="41"/>
    </row>
    <row r="4" spans="1:16" ht="16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1"/>
      <c r="M4" s="45"/>
      <c r="N4" s="45"/>
      <c r="O4" s="41"/>
      <c r="P4" s="41"/>
    </row>
    <row r="5" spans="1:16" ht="16.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41"/>
      <c r="M5" s="45"/>
      <c r="N5" s="45"/>
      <c r="O5" s="41"/>
      <c r="P5" s="41"/>
    </row>
    <row r="6" spans="1:16" ht="16.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41"/>
      <c r="M6" s="46" t="s">
        <v>87</v>
      </c>
      <c r="N6" s="45"/>
      <c r="O6" s="41"/>
      <c r="P6" s="41"/>
    </row>
    <row r="7" spans="1:16" ht="16.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41"/>
      <c r="M7" s="45"/>
      <c r="N7" s="45"/>
      <c r="O7" s="41"/>
      <c r="P7" s="41"/>
    </row>
    <row r="8" spans="1:16" ht="16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41"/>
      <c r="M8" s="48" t="s">
        <v>88</v>
      </c>
      <c r="N8" s="45"/>
      <c r="O8" s="41"/>
      <c r="P8" s="41"/>
    </row>
    <row r="9" spans="1:16" ht="16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41"/>
      <c r="M9" s="49" t="s">
        <v>89</v>
      </c>
      <c r="N9" s="45"/>
      <c r="O9" s="41"/>
      <c r="P9" s="41"/>
    </row>
    <row r="10" spans="1:16" ht="16.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41"/>
      <c r="M10" s="45"/>
      <c r="N10" s="45"/>
      <c r="O10" s="41"/>
      <c r="P10" s="41"/>
    </row>
    <row r="11" spans="1:16" ht="16.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41"/>
      <c r="M11" s="45"/>
      <c r="N11" s="45"/>
      <c r="O11" s="41"/>
      <c r="P11" s="41"/>
    </row>
    <row r="12" spans="1:16" ht="16.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41"/>
      <c r="M12" s="45"/>
      <c r="N12" s="45"/>
      <c r="O12" s="41"/>
      <c r="P12" s="41"/>
    </row>
    <row r="13" spans="1:16" ht="16.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41"/>
      <c r="M13" s="45"/>
      <c r="N13" s="45"/>
      <c r="O13" s="41"/>
      <c r="P13" s="41"/>
    </row>
    <row r="14" spans="1:16" ht="16.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41"/>
      <c r="M14" s="45"/>
      <c r="N14" s="45"/>
      <c r="O14" s="41"/>
      <c r="P14" s="41"/>
    </row>
    <row r="15" spans="1:16" ht="16.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41"/>
      <c r="M15" s="45"/>
      <c r="N15" s="45"/>
      <c r="O15" s="41"/>
      <c r="P15" s="41"/>
    </row>
    <row r="16" spans="1:16" ht="16.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41"/>
      <c r="M16" s="45"/>
      <c r="N16" s="45"/>
      <c r="O16" s="41"/>
      <c r="P16" s="41"/>
    </row>
    <row r="17" spans="1:16" ht="16.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1"/>
      <c r="M17" s="45"/>
      <c r="N17" s="45"/>
      <c r="O17" s="41"/>
      <c r="P17" s="41"/>
    </row>
    <row r="18" spans="1:16" ht="16.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41"/>
      <c r="M18" s="45"/>
      <c r="N18" s="45"/>
      <c r="O18" s="41"/>
      <c r="P18" s="41"/>
    </row>
    <row r="19" spans="1:16" ht="16.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41"/>
      <c r="M19" s="45"/>
      <c r="N19" s="45"/>
      <c r="O19" s="41"/>
      <c r="P19" s="41"/>
    </row>
    <row r="20" spans="1:16" ht="16.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41"/>
      <c r="M20" s="45"/>
      <c r="N20" s="45"/>
      <c r="O20" s="41"/>
      <c r="P20" s="41"/>
    </row>
    <row r="21" spans="1:16" ht="16.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41"/>
      <c r="M21" s="45"/>
      <c r="N21" s="45"/>
      <c r="O21" s="41"/>
      <c r="P21" s="41"/>
    </row>
    <row r="22" spans="1:16" ht="16.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41"/>
      <c r="M22" s="45"/>
      <c r="N22" s="45"/>
      <c r="O22" s="41"/>
      <c r="P22" s="41"/>
    </row>
    <row r="23" spans="1:16" ht="16.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41"/>
      <c r="M23" s="45"/>
      <c r="N23" s="45"/>
      <c r="O23" s="41"/>
      <c r="P23" s="41"/>
    </row>
    <row r="24" spans="1:16" ht="16.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41"/>
      <c r="M24" s="45"/>
      <c r="N24" s="45"/>
      <c r="O24" s="41"/>
      <c r="P24" s="41"/>
    </row>
    <row r="25" spans="1:16" ht="16.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1"/>
      <c r="M25" s="45"/>
      <c r="N25" s="45"/>
      <c r="O25" s="41"/>
      <c r="P25" s="41"/>
    </row>
    <row r="26" spans="1:16" ht="16.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41"/>
      <c r="M26" s="45"/>
      <c r="N26" s="45"/>
      <c r="O26" s="41"/>
      <c r="P26" s="41"/>
    </row>
    <row r="27" spans="1:16" ht="16.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41"/>
      <c r="M27" s="45"/>
      <c r="N27" s="45"/>
      <c r="O27" s="41"/>
      <c r="P27" s="41"/>
    </row>
    <row r="28" spans="1:16" ht="16.5" customHeight="1">
      <c r="A28" s="180" t="s">
        <v>79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41"/>
      <c r="M28" s="45"/>
      <c r="N28" s="45"/>
      <c r="O28" s="41"/>
      <c r="P28" s="41"/>
    </row>
    <row r="29" spans="1:16" ht="16.5" customHeight="1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41"/>
      <c r="M29" s="45"/>
      <c r="N29" s="45"/>
      <c r="O29" s="41"/>
      <c r="P29" s="41"/>
    </row>
    <row r="30" spans="1:16" ht="16.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41"/>
      <c r="M30" s="45"/>
      <c r="N30" s="45"/>
      <c r="O30" s="41"/>
      <c r="P30" s="41"/>
    </row>
    <row r="31" spans="1:16" ht="16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41"/>
      <c r="M31" s="45"/>
      <c r="N31" s="45"/>
      <c r="O31" s="41"/>
      <c r="P31" s="41"/>
    </row>
    <row r="32" spans="1:16" ht="16.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41"/>
      <c r="M32" s="45"/>
      <c r="N32" s="45"/>
      <c r="O32" s="41"/>
      <c r="P32" s="41"/>
    </row>
    <row r="33" spans="1:16" ht="16.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41"/>
      <c r="M33" s="46" t="s">
        <v>87</v>
      </c>
      <c r="N33" s="45"/>
      <c r="O33" s="41"/>
      <c r="P33" s="41"/>
    </row>
    <row r="34" spans="1:16" ht="16.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41"/>
      <c r="M34" s="47"/>
      <c r="N34" s="45"/>
      <c r="O34" s="41"/>
      <c r="P34" s="41"/>
    </row>
    <row r="35" spans="1:16" ht="16.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41"/>
      <c r="M35" s="48" t="s">
        <v>88</v>
      </c>
      <c r="N35" s="45"/>
      <c r="O35" s="41"/>
      <c r="P35" s="41"/>
    </row>
    <row r="36" spans="1:16" ht="16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41"/>
      <c r="M36" s="49" t="s">
        <v>89</v>
      </c>
      <c r="N36" s="45"/>
      <c r="O36" s="41"/>
      <c r="P36" s="41"/>
    </row>
    <row r="37" spans="1:16" ht="16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41"/>
      <c r="M37" s="45"/>
      <c r="N37" s="45"/>
      <c r="O37" s="41"/>
      <c r="P37" s="41"/>
    </row>
    <row r="38" spans="1:16" ht="16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41"/>
      <c r="M38" s="45"/>
      <c r="N38" s="45"/>
      <c r="O38" s="41"/>
      <c r="P38" s="41"/>
    </row>
    <row r="39" spans="1:16" ht="16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41"/>
      <c r="M39" s="45"/>
      <c r="N39" s="45"/>
      <c r="O39" s="41"/>
      <c r="P39" s="41"/>
    </row>
    <row r="40" spans="1:16" ht="16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41"/>
      <c r="M40" s="45"/>
      <c r="N40" s="45"/>
      <c r="O40" s="41"/>
      <c r="P40" s="41"/>
    </row>
    <row r="41" spans="1:16" ht="16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41"/>
      <c r="M41" s="45"/>
      <c r="N41" s="45"/>
      <c r="O41" s="41"/>
      <c r="P41" s="41"/>
    </row>
    <row r="42" spans="1:16" ht="16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41"/>
      <c r="M42" s="45"/>
      <c r="N42" s="45"/>
      <c r="O42" s="41"/>
      <c r="P42" s="41"/>
    </row>
    <row r="43" spans="1:16" ht="16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41"/>
      <c r="M43" s="45"/>
      <c r="N43" s="45"/>
      <c r="O43" s="41"/>
      <c r="P43" s="41"/>
    </row>
    <row r="44" spans="1:16" ht="16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41"/>
      <c r="M44" s="45"/>
      <c r="N44" s="45"/>
      <c r="O44" s="41"/>
      <c r="P44" s="41"/>
    </row>
    <row r="45" spans="1:16" ht="16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41"/>
      <c r="M45" s="45"/>
      <c r="N45" s="45"/>
      <c r="O45" s="41"/>
      <c r="P45" s="41"/>
    </row>
    <row r="46" spans="1:16" ht="16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41"/>
      <c r="M46" s="45"/>
      <c r="N46" s="45"/>
      <c r="O46" s="41"/>
      <c r="P46" s="41"/>
    </row>
    <row r="47" spans="1:16" ht="16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41"/>
      <c r="M47" s="45"/>
      <c r="N47" s="45"/>
      <c r="O47" s="41"/>
      <c r="P47" s="41"/>
    </row>
    <row r="48" spans="1:16" ht="16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41"/>
      <c r="M48" s="45"/>
      <c r="N48" s="45"/>
      <c r="O48" s="41"/>
      <c r="P48" s="41"/>
    </row>
    <row r="49" spans="1:16" ht="16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41"/>
      <c r="M49" s="45"/>
      <c r="N49" s="45"/>
      <c r="O49" s="41"/>
      <c r="P49" s="41"/>
    </row>
    <row r="50" spans="1:16" ht="16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41"/>
      <c r="M50" s="45"/>
      <c r="N50" s="45"/>
      <c r="O50" s="41"/>
      <c r="P50" s="41"/>
    </row>
    <row r="51" spans="1:16" ht="16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41"/>
      <c r="M51" s="45"/>
      <c r="N51" s="45"/>
      <c r="O51" s="41"/>
      <c r="P51" s="41"/>
    </row>
    <row r="52" spans="1:16" ht="16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41"/>
      <c r="M52" s="45"/>
      <c r="N52" s="45"/>
      <c r="O52" s="41"/>
      <c r="P52" s="41"/>
    </row>
    <row r="53" spans="1:16" ht="16.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41"/>
      <c r="M53" s="45"/>
      <c r="N53" s="45"/>
      <c r="O53" s="41"/>
      <c r="P53" s="41"/>
    </row>
    <row r="54" spans="1:16" ht="16.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41"/>
      <c r="M54" s="45"/>
      <c r="N54" s="45"/>
      <c r="O54" s="41"/>
      <c r="P54" s="41"/>
    </row>
    <row r="55" spans="1:16" ht="16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41"/>
      <c r="M55" s="45"/>
      <c r="N55" s="45"/>
      <c r="O55" s="41"/>
      <c r="P55" s="41"/>
    </row>
    <row r="56" spans="1:16" ht="16.5" customHeight="1">
      <c r="A56" s="177" t="s">
        <v>80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41"/>
      <c r="M56" s="45"/>
      <c r="N56" s="45"/>
      <c r="O56" s="41"/>
      <c r="P56" s="41"/>
    </row>
    <row r="57" spans="1:16" ht="16.5" customHeight="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41"/>
      <c r="M57" s="45"/>
      <c r="N57" s="45"/>
      <c r="O57" s="41"/>
      <c r="P57" s="41"/>
    </row>
    <row r="58" spans="1:16" ht="16.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41"/>
      <c r="M58" s="45"/>
      <c r="N58" s="45"/>
      <c r="O58" s="41"/>
      <c r="P58" s="41"/>
    </row>
    <row r="59" spans="1:16" ht="16.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41"/>
      <c r="M59" s="45"/>
      <c r="N59" s="45"/>
      <c r="O59" s="41"/>
      <c r="P59" s="41"/>
    </row>
    <row r="60" spans="1:16" ht="16.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41"/>
      <c r="M60" s="45"/>
      <c r="N60" s="45"/>
      <c r="O60" s="41"/>
      <c r="P60" s="41"/>
    </row>
    <row r="61" spans="1:16" ht="16.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41"/>
      <c r="M61" s="46" t="s">
        <v>87</v>
      </c>
      <c r="N61" s="45"/>
      <c r="O61" s="41"/>
      <c r="P61" s="41"/>
    </row>
    <row r="62" spans="1:16" ht="16.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41"/>
      <c r="M62" s="47"/>
      <c r="N62" s="45"/>
      <c r="O62" s="41"/>
      <c r="P62" s="41"/>
    </row>
    <row r="63" spans="1:16" ht="16.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41"/>
      <c r="M63" s="48" t="s">
        <v>88</v>
      </c>
      <c r="N63" s="45"/>
      <c r="O63" s="41"/>
      <c r="P63" s="41"/>
    </row>
    <row r="64" spans="1:16" ht="16.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41"/>
      <c r="M64" s="49" t="s">
        <v>89</v>
      </c>
      <c r="N64" s="45"/>
      <c r="O64" s="41"/>
      <c r="P64" s="41"/>
    </row>
    <row r="65" spans="1:16" ht="16.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41"/>
      <c r="M65" s="45"/>
      <c r="N65" s="45"/>
      <c r="O65" s="41"/>
      <c r="P65" s="41"/>
    </row>
    <row r="66" spans="1:16" ht="16.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41"/>
      <c r="M66" s="45"/>
      <c r="N66" s="45"/>
      <c r="O66" s="41"/>
      <c r="P66" s="41"/>
    </row>
    <row r="67" spans="1:16" ht="16.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41"/>
      <c r="M67" s="45"/>
      <c r="N67" s="45"/>
      <c r="O67" s="41"/>
      <c r="P67" s="41"/>
    </row>
    <row r="68" spans="1:16" ht="16.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41"/>
      <c r="M68" s="45"/>
      <c r="N68" s="45"/>
      <c r="O68" s="41"/>
      <c r="P68" s="41"/>
    </row>
    <row r="69" spans="1:16" ht="16.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41"/>
      <c r="M69" s="45"/>
      <c r="N69" s="45"/>
      <c r="O69" s="41"/>
      <c r="P69" s="41"/>
    </row>
    <row r="70" spans="1:16" ht="16.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41"/>
      <c r="M70" s="45"/>
      <c r="N70" s="45"/>
      <c r="O70" s="41"/>
      <c r="P70" s="41"/>
    </row>
    <row r="71" spans="1:16" ht="16.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41"/>
      <c r="M71" s="45"/>
      <c r="N71" s="45"/>
      <c r="O71" s="41"/>
      <c r="P71" s="41"/>
    </row>
    <row r="72" spans="1:16" ht="16.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41"/>
      <c r="M72" s="45"/>
      <c r="N72" s="45"/>
      <c r="O72" s="41"/>
      <c r="P72" s="41"/>
    </row>
    <row r="73" spans="1:16" ht="16.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41"/>
      <c r="M73" s="45"/>
      <c r="N73" s="45"/>
      <c r="O73" s="41"/>
      <c r="P73" s="41"/>
    </row>
    <row r="74" spans="1:16" ht="16.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41"/>
      <c r="M74" s="45"/>
      <c r="N74" s="45"/>
      <c r="O74" s="41"/>
      <c r="P74" s="41"/>
    </row>
    <row r="75" spans="1:16" ht="16.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41"/>
      <c r="M75" s="45"/>
      <c r="N75" s="45"/>
      <c r="O75" s="41"/>
      <c r="P75" s="41"/>
    </row>
    <row r="76" spans="1:16" ht="16.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41"/>
      <c r="M76" s="45"/>
      <c r="N76" s="45"/>
      <c r="O76" s="41"/>
      <c r="P76" s="41"/>
    </row>
    <row r="77" spans="1:16" ht="16.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41"/>
      <c r="M77" s="45"/>
      <c r="N77" s="45"/>
      <c r="O77" s="41"/>
      <c r="P77" s="41"/>
    </row>
    <row r="78" spans="1:16" ht="16.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41"/>
      <c r="M78" s="45"/>
      <c r="N78" s="45"/>
      <c r="O78" s="41"/>
      <c r="P78" s="41"/>
    </row>
    <row r="79" spans="1:16" ht="16.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41"/>
      <c r="M79" s="45"/>
      <c r="N79" s="45"/>
      <c r="O79" s="41"/>
      <c r="P79" s="41"/>
    </row>
    <row r="80" spans="1:16" ht="16.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41"/>
      <c r="M80" s="45"/>
      <c r="N80" s="45"/>
      <c r="O80" s="41"/>
      <c r="P80" s="41"/>
    </row>
    <row r="81" spans="1:16" ht="16.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41"/>
      <c r="M81" s="45"/>
      <c r="N81" s="45"/>
      <c r="O81" s="41"/>
      <c r="P81" s="41"/>
    </row>
    <row r="82" spans="1:16" ht="16.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41"/>
      <c r="M82" s="45"/>
      <c r="N82" s="45"/>
      <c r="O82" s="41"/>
      <c r="P82" s="41"/>
    </row>
    <row r="83" spans="1:16" ht="16.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41"/>
      <c r="M83" s="45"/>
      <c r="N83" s="45"/>
      <c r="O83" s="41"/>
      <c r="P83" s="41"/>
    </row>
    <row r="84" spans="1:16" ht="16.5" customHeight="1">
      <c r="A84" s="177" t="s">
        <v>81</v>
      </c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41"/>
      <c r="M84" s="45"/>
      <c r="N84" s="45"/>
      <c r="O84" s="41"/>
      <c r="P84" s="41"/>
    </row>
    <row r="85" spans="1:16" ht="16.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41"/>
      <c r="M85" s="45"/>
      <c r="N85" s="45"/>
      <c r="O85" s="41"/>
      <c r="P85" s="41"/>
    </row>
    <row r="86" spans="1:16" ht="16.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41"/>
      <c r="M86" s="45"/>
      <c r="N86" s="45"/>
      <c r="O86" s="41"/>
      <c r="P86" s="41"/>
    </row>
    <row r="87" spans="1:16" ht="16.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41"/>
      <c r="M87" s="45"/>
      <c r="N87" s="45"/>
      <c r="O87" s="41"/>
      <c r="P87" s="41"/>
    </row>
    <row r="88" spans="1:16" ht="16.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41"/>
      <c r="M88" s="45"/>
      <c r="N88" s="45"/>
      <c r="O88" s="41"/>
      <c r="P88" s="41"/>
    </row>
    <row r="89" spans="1:16" ht="16.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41"/>
      <c r="M89" s="45"/>
      <c r="N89" s="45"/>
      <c r="O89" s="41"/>
      <c r="P89" s="41"/>
    </row>
    <row r="90" spans="1:16" ht="16.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41"/>
      <c r="M90" s="46" t="s">
        <v>87</v>
      </c>
      <c r="N90" s="45"/>
      <c r="O90" s="41"/>
      <c r="P90" s="41"/>
    </row>
    <row r="91" spans="1:16" ht="16.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41"/>
      <c r="M91" s="47"/>
      <c r="N91" s="45"/>
      <c r="O91" s="41"/>
      <c r="P91" s="41"/>
    </row>
    <row r="92" spans="1:16" ht="16.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41"/>
      <c r="M92" s="48" t="s">
        <v>88</v>
      </c>
      <c r="N92" s="45"/>
      <c r="O92" s="41"/>
      <c r="P92" s="41"/>
    </row>
    <row r="93" spans="1:16" ht="16.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41"/>
      <c r="M93" s="49" t="s">
        <v>89</v>
      </c>
      <c r="N93" s="45"/>
      <c r="O93" s="41"/>
      <c r="P93" s="41"/>
    </row>
    <row r="94" spans="1:16" ht="16.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41"/>
      <c r="M94" s="45"/>
      <c r="N94" s="45"/>
      <c r="O94" s="41"/>
      <c r="P94" s="41"/>
    </row>
    <row r="95" spans="1:16" ht="16.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41"/>
      <c r="M95" s="45"/>
      <c r="N95" s="45"/>
      <c r="O95" s="41"/>
      <c r="P95" s="41"/>
    </row>
    <row r="96" spans="1:16" ht="16.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41"/>
      <c r="M96" s="45"/>
      <c r="N96" s="45"/>
      <c r="O96" s="41"/>
      <c r="P96" s="41"/>
    </row>
    <row r="97" spans="1:16" ht="16.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41"/>
      <c r="M97" s="45"/>
      <c r="N97" s="45"/>
      <c r="O97" s="41"/>
      <c r="P97" s="41"/>
    </row>
    <row r="98" spans="1:16" ht="16.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41"/>
      <c r="M98" s="45"/>
      <c r="N98" s="45"/>
      <c r="O98" s="41"/>
      <c r="P98" s="41"/>
    </row>
    <row r="99" spans="1:16" ht="16.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41"/>
      <c r="M99" s="45"/>
      <c r="N99" s="45"/>
      <c r="O99" s="41"/>
      <c r="P99" s="41"/>
    </row>
    <row r="100" spans="1:16" ht="16.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41"/>
      <c r="M100" s="45"/>
      <c r="N100" s="45"/>
      <c r="O100" s="41"/>
      <c r="P100" s="41"/>
    </row>
    <row r="101" spans="1:16" ht="16.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41"/>
      <c r="M101" s="45"/>
      <c r="N101" s="45"/>
      <c r="O101" s="41"/>
      <c r="P101" s="41"/>
    </row>
    <row r="102" spans="1:16" ht="16.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41"/>
      <c r="M102" s="45"/>
      <c r="N102" s="45"/>
      <c r="O102" s="41"/>
      <c r="P102" s="41"/>
    </row>
    <row r="103" spans="1:16" ht="16.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41"/>
      <c r="M103" s="45"/>
      <c r="N103" s="45"/>
      <c r="O103" s="41"/>
      <c r="P103" s="41"/>
    </row>
    <row r="104" spans="1:16" ht="16.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41"/>
      <c r="M104" s="45"/>
      <c r="N104" s="45"/>
      <c r="O104" s="41"/>
      <c r="P104" s="41"/>
    </row>
    <row r="105" spans="1:16" ht="16.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41"/>
      <c r="M105" s="45"/>
      <c r="N105" s="45"/>
      <c r="O105" s="41"/>
      <c r="P105" s="41"/>
    </row>
    <row r="106" spans="1:16" ht="16.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41"/>
      <c r="M106" s="45"/>
      <c r="N106" s="45"/>
      <c r="O106" s="41"/>
      <c r="P106" s="41"/>
    </row>
    <row r="107" spans="1:16" ht="16.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41"/>
      <c r="M107" s="45"/>
      <c r="N107" s="45"/>
      <c r="O107" s="41"/>
      <c r="P107" s="41"/>
    </row>
    <row r="108" spans="1:16" ht="16.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41"/>
      <c r="M108" s="45"/>
      <c r="N108" s="45"/>
      <c r="O108" s="41"/>
      <c r="P108" s="41"/>
    </row>
    <row r="109" spans="1:16" ht="16.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41"/>
      <c r="M109" s="45"/>
      <c r="N109" s="45"/>
      <c r="O109" s="41"/>
      <c r="P109" s="41"/>
    </row>
    <row r="110" spans="1:16" ht="16.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41"/>
      <c r="M110" s="45"/>
      <c r="N110" s="45"/>
      <c r="O110" s="41"/>
      <c r="P110" s="41"/>
    </row>
    <row r="111" spans="1:16" ht="16.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41"/>
      <c r="M111" s="45"/>
      <c r="N111" s="45"/>
      <c r="O111" s="41"/>
      <c r="P111" s="41"/>
    </row>
    <row r="112" spans="1:16" ht="16.5" customHeight="1">
      <c r="A112" s="177" t="s">
        <v>82</v>
      </c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41"/>
      <c r="M112" s="45"/>
      <c r="N112" s="45"/>
      <c r="O112" s="41"/>
      <c r="P112" s="41"/>
    </row>
    <row r="113" spans="1:16" ht="16.5" customHeight="1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41"/>
      <c r="M113" s="45"/>
      <c r="N113" s="45"/>
      <c r="O113" s="41"/>
      <c r="P113" s="41"/>
    </row>
    <row r="114" spans="1:16" ht="16.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41"/>
      <c r="M114" s="45"/>
      <c r="N114" s="45"/>
      <c r="O114" s="41"/>
      <c r="P114" s="41"/>
    </row>
    <row r="115" spans="1:16" ht="16.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41"/>
      <c r="M115" s="45"/>
      <c r="N115" s="45"/>
      <c r="O115" s="41"/>
      <c r="P115" s="41"/>
    </row>
    <row r="116" spans="1:16" ht="16.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41"/>
      <c r="M116" s="45"/>
      <c r="N116" s="45"/>
      <c r="O116" s="41"/>
      <c r="P116" s="41"/>
    </row>
    <row r="117" spans="1:16" ht="16.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41"/>
      <c r="M117" s="46" t="s">
        <v>87</v>
      </c>
      <c r="N117" s="45"/>
      <c r="O117" s="41"/>
      <c r="P117" s="41"/>
    </row>
    <row r="118" spans="1:16" ht="16.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41"/>
      <c r="M118" s="47"/>
      <c r="N118" s="45"/>
      <c r="O118" s="41"/>
      <c r="P118" s="41"/>
    </row>
    <row r="119" spans="1:16" ht="16.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41"/>
      <c r="M119" s="48" t="s">
        <v>88</v>
      </c>
      <c r="N119" s="45"/>
      <c r="O119" s="41"/>
      <c r="P119" s="41"/>
    </row>
    <row r="120" spans="1:16" ht="16.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41"/>
      <c r="M120" s="49" t="s">
        <v>89</v>
      </c>
      <c r="N120" s="45"/>
      <c r="O120" s="41"/>
      <c r="P120" s="41"/>
    </row>
    <row r="121" spans="1:16" ht="16.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41"/>
      <c r="M121" s="45"/>
      <c r="N121" s="45"/>
      <c r="O121" s="41"/>
      <c r="P121" s="41"/>
    </row>
    <row r="122" spans="1:16" ht="16.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41"/>
      <c r="M122" s="45"/>
      <c r="N122" s="45"/>
      <c r="O122" s="41"/>
      <c r="P122" s="41"/>
    </row>
    <row r="123" spans="1:16" ht="16.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41"/>
      <c r="M123" s="45"/>
      <c r="N123" s="45"/>
      <c r="O123" s="41"/>
      <c r="P123" s="41"/>
    </row>
    <row r="124" spans="1:16" ht="16.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41"/>
      <c r="M124" s="45"/>
      <c r="N124" s="45"/>
      <c r="O124" s="41"/>
      <c r="P124" s="41"/>
    </row>
    <row r="125" spans="1:16" ht="16.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41"/>
      <c r="M125" s="45"/>
      <c r="N125" s="45"/>
      <c r="O125" s="41"/>
      <c r="P125" s="41"/>
    </row>
    <row r="126" spans="1:16" ht="16.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41"/>
      <c r="M126" s="45"/>
      <c r="N126" s="45"/>
      <c r="O126" s="41"/>
      <c r="P126" s="41"/>
    </row>
    <row r="127" spans="1:16" ht="16.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41"/>
      <c r="M127" s="45"/>
      <c r="N127" s="45"/>
      <c r="O127" s="41"/>
      <c r="P127" s="41"/>
    </row>
    <row r="128" spans="1:16" ht="16.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41"/>
      <c r="M128" s="45"/>
      <c r="N128" s="45"/>
      <c r="O128" s="41"/>
      <c r="P128" s="41"/>
    </row>
    <row r="129" spans="1:16" ht="16.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41"/>
      <c r="M129" s="45"/>
      <c r="N129" s="45"/>
      <c r="O129" s="41"/>
      <c r="P129" s="41"/>
    </row>
    <row r="130" spans="1:16" ht="16.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41"/>
      <c r="M130" s="45"/>
      <c r="N130" s="45"/>
      <c r="O130" s="41"/>
      <c r="P130" s="41"/>
    </row>
    <row r="131" spans="1:16" ht="16.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41"/>
      <c r="M131" s="45"/>
      <c r="N131" s="45"/>
      <c r="O131" s="41"/>
      <c r="P131" s="41"/>
    </row>
    <row r="132" spans="1:16" ht="16.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41"/>
      <c r="M132" s="45"/>
      <c r="N132" s="45"/>
      <c r="O132" s="41"/>
      <c r="P132" s="41"/>
    </row>
    <row r="133" spans="1:16" ht="16.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41"/>
      <c r="M133" s="45"/>
      <c r="N133" s="45"/>
      <c r="O133" s="41"/>
      <c r="P133" s="41"/>
    </row>
    <row r="134" spans="1:16" ht="16.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41"/>
      <c r="M134" s="45"/>
      <c r="N134" s="45"/>
      <c r="O134" s="41"/>
      <c r="P134" s="41"/>
    </row>
    <row r="135" spans="1:16" ht="16.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41"/>
      <c r="M135" s="45"/>
      <c r="N135" s="45"/>
      <c r="O135" s="41"/>
      <c r="P135" s="41"/>
    </row>
    <row r="136" spans="1:16" ht="16.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41"/>
      <c r="M136" s="45"/>
      <c r="N136" s="45"/>
      <c r="O136" s="41"/>
      <c r="P136" s="41"/>
    </row>
    <row r="137" spans="1:16" ht="16.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41"/>
      <c r="M137" s="45"/>
      <c r="N137" s="45"/>
      <c r="O137" s="41"/>
      <c r="P137" s="41"/>
    </row>
    <row r="138" spans="1:16" ht="16.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41"/>
      <c r="M138" s="45"/>
      <c r="N138" s="45"/>
      <c r="O138" s="41"/>
      <c r="P138" s="41"/>
    </row>
    <row r="139" spans="1:16" ht="16.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41"/>
      <c r="M139" s="45"/>
      <c r="N139" s="45"/>
      <c r="O139" s="41"/>
      <c r="P139" s="41"/>
    </row>
    <row r="140" spans="1:16" ht="16.5" customHeight="1">
      <c r="A140" s="177" t="s">
        <v>83</v>
      </c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41"/>
      <c r="M140" s="45"/>
      <c r="N140" s="45"/>
      <c r="O140" s="41"/>
      <c r="P140" s="41"/>
    </row>
    <row r="141" spans="1:16" ht="16.5" customHeight="1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41"/>
      <c r="M141" s="45"/>
      <c r="N141" s="45"/>
      <c r="O141" s="41"/>
      <c r="P141" s="41"/>
    </row>
    <row r="142" spans="1:16" ht="16.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41"/>
      <c r="M142" s="45"/>
      <c r="N142" s="45"/>
      <c r="O142" s="41"/>
      <c r="P142" s="41"/>
    </row>
    <row r="143" spans="1:16" ht="16.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41"/>
      <c r="M143" s="45"/>
      <c r="N143" s="45"/>
      <c r="O143" s="41"/>
      <c r="P143" s="41"/>
    </row>
    <row r="144" spans="1:16" ht="16.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41"/>
      <c r="M144" s="45"/>
      <c r="N144" s="45"/>
      <c r="O144" s="41"/>
      <c r="P144" s="41"/>
    </row>
    <row r="145" spans="1:16" ht="16.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41"/>
      <c r="M145" s="45"/>
      <c r="N145" s="45"/>
      <c r="O145" s="41"/>
      <c r="P145" s="41"/>
    </row>
    <row r="146" spans="1:16" ht="16.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41"/>
      <c r="M146" s="46" t="s">
        <v>87</v>
      </c>
      <c r="N146" s="45"/>
      <c r="O146" s="41"/>
      <c r="P146" s="41"/>
    </row>
    <row r="147" spans="1:16" ht="16.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41"/>
      <c r="M147" s="47"/>
      <c r="N147" s="45"/>
      <c r="O147" s="41"/>
      <c r="P147" s="41"/>
    </row>
    <row r="148" spans="1:16" ht="16.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41"/>
      <c r="M148" s="48" t="s">
        <v>88</v>
      </c>
      <c r="N148" s="45"/>
      <c r="O148" s="41"/>
      <c r="P148" s="41"/>
    </row>
    <row r="149" spans="1:16" ht="16.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41"/>
      <c r="M149" s="49" t="s">
        <v>89</v>
      </c>
      <c r="N149" s="45"/>
      <c r="O149" s="41"/>
      <c r="P149" s="41"/>
    </row>
    <row r="150" spans="1:16" ht="16.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41"/>
      <c r="M150" s="45"/>
      <c r="N150" s="45"/>
      <c r="O150" s="41"/>
      <c r="P150" s="41"/>
    </row>
    <row r="151" spans="1:16" ht="16.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41"/>
      <c r="M151" s="45"/>
      <c r="N151" s="45"/>
      <c r="O151" s="41"/>
      <c r="P151" s="41"/>
    </row>
    <row r="152" spans="1:16" ht="16.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41"/>
      <c r="M152" s="45"/>
      <c r="N152" s="45"/>
      <c r="O152" s="41"/>
      <c r="P152" s="41"/>
    </row>
    <row r="153" spans="1:16" ht="16.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41"/>
      <c r="M153" s="45"/>
      <c r="N153" s="45"/>
      <c r="O153" s="41"/>
      <c r="P153" s="41"/>
    </row>
    <row r="154" spans="1:16" ht="16.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41"/>
      <c r="M154" s="45"/>
      <c r="N154" s="45"/>
      <c r="O154" s="41"/>
      <c r="P154" s="41"/>
    </row>
    <row r="155" spans="1:16" ht="16.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41"/>
      <c r="M155" s="45"/>
      <c r="N155" s="45"/>
      <c r="O155" s="41"/>
      <c r="P155" s="41"/>
    </row>
    <row r="156" spans="1:16" ht="16.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41"/>
      <c r="M156" s="45"/>
      <c r="N156" s="45"/>
      <c r="O156" s="41"/>
      <c r="P156" s="41"/>
    </row>
    <row r="157" spans="1:16" ht="16.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41"/>
      <c r="M157" s="45"/>
      <c r="N157" s="45"/>
      <c r="O157" s="41"/>
      <c r="P157" s="41"/>
    </row>
    <row r="158" spans="1:16" ht="16.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41"/>
      <c r="M158" s="45"/>
      <c r="N158" s="45"/>
      <c r="O158" s="41"/>
      <c r="P158" s="41"/>
    </row>
    <row r="159" spans="1:16" ht="16.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41"/>
      <c r="M159" s="45"/>
      <c r="N159" s="45"/>
      <c r="O159" s="41"/>
      <c r="P159" s="41"/>
    </row>
    <row r="160" spans="1:16" ht="16.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41"/>
      <c r="M160" s="45"/>
      <c r="N160" s="45"/>
      <c r="O160" s="41"/>
      <c r="P160" s="41"/>
    </row>
    <row r="161" spans="1:16" ht="16.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41"/>
      <c r="M161" s="45"/>
      <c r="N161" s="45"/>
      <c r="O161" s="41"/>
      <c r="P161" s="41"/>
    </row>
    <row r="162" spans="1:16" ht="16.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41"/>
      <c r="M162" s="45"/>
      <c r="N162" s="45"/>
      <c r="O162" s="41"/>
      <c r="P162" s="41"/>
    </row>
    <row r="163" spans="1:16" ht="16.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41"/>
      <c r="M163" s="45"/>
      <c r="N163" s="45"/>
      <c r="O163" s="41"/>
      <c r="P163" s="41"/>
    </row>
    <row r="164" spans="1:16" ht="16.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41"/>
      <c r="M164" s="45"/>
      <c r="N164" s="45"/>
      <c r="O164" s="41"/>
      <c r="P164" s="41"/>
    </row>
    <row r="165" spans="1:16" ht="16.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41"/>
      <c r="M165" s="45"/>
      <c r="N165" s="45"/>
      <c r="O165" s="41"/>
      <c r="P165" s="41"/>
    </row>
    <row r="166" spans="1:16" ht="16.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41"/>
      <c r="M166" s="45"/>
      <c r="N166" s="45"/>
      <c r="O166" s="41"/>
      <c r="P166" s="41"/>
    </row>
    <row r="167" spans="1:16" ht="16.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41"/>
      <c r="M167" s="45"/>
      <c r="N167" s="45"/>
      <c r="O167" s="41"/>
      <c r="P167" s="41"/>
    </row>
    <row r="168" spans="1:16" ht="16.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41"/>
      <c r="M168" s="45"/>
      <c r="N168" s="45"/>
      <c r="O168" s="41"/>
      <c r="P168" s="41"/>
    </row>
    <row r="169" spans="1:16" ht="16.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41"/>
      <c r="M169" s="45"/>
      <c r="N169" s="45"/>
      <c r="O169" s="41"/>
      <c r="P169" s="41"/>
    </row>
    <row r="170" spans="1:16" ht="16.5" customHeight="1">
      <c r="A170" s="177" t="s">
        <v>84</v>
      </c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41"/>
      <c r="M170" s="45"/>
      <c r="N170" s="45"/>
      <c r="O170" s="41"/>
      <c r="P170" s="41"/>
    </row>
    <row r="171" spans="1:16" ht="16.5" customHeight="1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41"/>
      <c r="M171" s="45"/>
      <c r="N171" s="45"/>
      <c r="O171" s="41"/>
      <c r="P171" s="41"/>
    </row>
    <row r="172" spans="1:16" ht="16.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5"/>
      <c r="N172" s="45"/>
      <c r="O172" s="41"/>
      <c r="P172" s="41"/>
    </row>
    <row r="173" spans="1:16" ht="16.5" customHeight="1">
      <c r="A173" s="41"/>
      <c r="B173" s="51" t="s">
        <v>94</v>
      </c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5"/>
      <c r="N173" s="45"/>
      <c r="O173" s="41"/>
      <c r="P173" s="41"/>
    </row>
    <row r="174" spans="1:16" ht="16.5" customHeight="1">
      <c r="A174" s="41"/>
      <c r="B174" s="51" t="s">
        <v>95</v>
      </c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5"/>
      <c r="N174" s="45"/>
      <c r="O174" s="41"/>
      <c r="P174" s="41"/>
    </row>
    <row r="175" spans="1:16" ht="16.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5"/>
      <c r="N175" s="45"/>
      <c r="O175" s="41"/>
      <c r="P175" s="41"/>
    </row>
    <row r="176" spans="1:16" ht="16.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5"/>
      <c r="N176" s="45"/>
      <c r="O176" s="41"/>
      <c r="P176" s="41"/>
    </row>
    <row r="177" spans="1:16" ht="16.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5"/>
      <c r="N177" s="45"/>
      <c r="O177" s="41"/>
      <c r="P177" s="41"/>
    </row>
    <row r="178" spans="1:16" ht="16.5" customHeight="1">
      <c r="A178" s="42" t="s">
        <v>86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176" t="s">
        <v>86</v>
      </c>
      <c r="N178" s="176"/>
      <c r="O178" s="175" t="s">
        <v>90</v>
      </c>
      <c r="P178" s="175"/>
    </row>
    <row r="179" spans="1:16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50"/>
      <c r="N179" s="50"/>
      <c r="O179" s="43"/>
      <c r="P179" s="43"/>
    </row>
    <row r="180" spans="1:16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50"/>
      <c r="N180" s="50"/>
      <c r="O180" s="43"/>
      <c r="P180" s="43"/>
    </row>
    <row r="181" spans="1:16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50"/>
      <c r="N181" s="50"/>
      <c r="O181" s="43"/>
      <c r="P181" s="43"/>
    </row>
    <row r="182" spans="1:16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50"/>
      <c r="N182" s="50"/>
      <c r="O182" s="43"/>
      <c r="P182" s="43"/>
    </row>
    <row r="183" spans="1:16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50"/>
      <c r="N183" s="50"/>
      <c r="O183" s="43"/>
      <c r="P183" s="43"/>
    </row>
    <row r="184" spans="1:16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50"/>
      <c r="N184" s="50"/>
      <c r="O184" s="43"/>
      <c r="P184" s="43"/>
    </row>
    <row r="185" spans="1:16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50"/>
      <c r="N185" s="50"/>
      <c r="O185" s="43"/>
      <c r="P185" s="43"/>
    </row>
    <row r="186" spans="1:1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50"/>
      <c r="N186" s="50"/>
      <c r="O186" s="43"/>
      <c r="P186" s="43"/>
    </row>
    <row r="187" spans="1:16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50"/>
      <c r="N187" s="50"/>
      <c r="O187" s="43"/>
      <c r="P187" s="43"/>
    </row>
    <row r="188" spans="1:16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50"/>
      <c r="N188" s="50"/>
      <c r="O188" s="43"/>
      <c r="P188" s="43"/>
    </row>
    <row r="189" spans="1:16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50"/>
      <c r="N189" s="50"/>
      <c r="O189" s="43"/>
      <c r="P189" s="43"/>
    </row>
    <row r="190" spans="1:16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50"/>
      <c r="N190" s="50"/>
      <c r="O190" s="43"/>
      <c r="P190" s="43"/>
    </row>
    <row r="191" spans="1:16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50"/>
      <c r="N191" s="50"/>
      <c r="O191" s="43"/>
      <c r="P191" s="43"/>
    </row>
    <row r="192" spans="1:16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50"/>
      <c r="N192" s="50"/>
      <c r="O192" s="43"/>
      <c r="P192" s="43"/>
    </row>
    <row r="193" spans="1:16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50"/>
      <c r="N193" s="50"/>
      <c r="O193" s="43"/>
      <c r="P193" s="43"/>
    </row>
    <row r="194" spans="1:16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50"/>
      <c r="N194" s="50"/>
      <c r="O194" s="43"/>
      <c r="P194" s="43"/>
    </row>
    <row r="195" spans="1:16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50"/>
      <c r="N195" s="50"/>
      <c r="O195" s="43"/>
      <c r="P195" s="43"/>
    </row>
    <row r="196" spans="1:1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50"/>
      <c r="N196" s="50"/>
      <c r="O196" s="43"/>
      <c r="P196" s="43"/>
    </row>
    <row r="197" spans="1:16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50"/>
      <c r="N197" s="50"/>
      <c r="O197" s="43"/>
      <c r="P197" s="43"/>
    </row>
    <row r="198" spans="1:16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50"/>
      <c r="N198" s="50"/>
      <c r="O198" s="43"/>
      <c r="P198" s="43"/>
    </row>
    <row r="199" spans="1:16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50"/>
      <c r="N199" s="50"/>
      <c r="O199" s="43"/>
      <c r="P199" s="43"/>
    </row>
    <row r="200" spans="1:16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50"/>
      <c r="N200" s="50"/>
      <c r="O200" s="43"/>
      <c r="P200" s="43"/>
    </row>
    <row r="201" spans="1:16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50"/>
      <c r="N201" s="50"/>
      <c r="O201" s="43"/>
      <c r="P201" s="43"/>
    </row>
    <row r="202" spans="1:16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50"/>
      <c r="N202" s="50"/>
      <c r="O202" s="43"/>
      <c r="P202" s="43"/>
    </row>
    <row r="203" spans="1:16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50"/>
      <c r="N203" s="50"/>
      <c r="O203" s="43"/>
      <c r="P203" s="43"/>
    </row>
    <row r="204" spans="1:16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50"/>
      <c r="N204" s="50"/>
      <c r="O204" s="43"/>
      <c r="P204" s="43"/>
    </row>
  </sheetData>
  <dataConsolidate/>
  <mergeCells count="10">
    <mergeCell ref="O178:P178"/>
    <mergeCell ref="M178:N178"/>
    <mergeCell ref="A140:K141"/>
    <mergeCell ref="A170:K171"/>
    <mergeCell ref="A1:J1"/>
    <mergeCell ref="A2:G2"/>
    <mergeCell ref="A28:K29"/>
    <mergeCell ref="A56:K57"/>
    <mergeCell ref="A84:K85"/>
    <mergeCell ref="A112:K113"/>
  </mergeCells>
  <phoneticPr fontId="2" type="noConversion"/>
  <hyperlinks>
    <hyperlink ref="M8" r:id="rId1"/>
    <hyperlink ref="M35" r:id="rId2"/>
    <hyperlink ref="M63" r:id="rId3"/>
    <hyperlink ref="M92" r:id="rId4"/>
    <hyperlink ref="M119" r:id="rId5"/>
    <hyperlink ref="M148" r:id="rId6"/>
  </hyperlinks>
  <pageMargins left="0.75" right="0.75" top="1" bottom="1" header="0.5" footer="0.5"/>
  <pageSetup paperSize="9" scale="95"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1"/>
  <dimension ref="A1:P77"/>
  <sheetViews>
    <sheetView workbookViewId="0">
      <selection activeCell="L12" sqref="L12"/>
    </sheetView>
  </sheetViews>
  <sheetFormatPr defaultColWidth="9.140625" defaultRowHeight="12.75"/>
  <cols>
    <col min="1" max="1" width="10.7109375" style="1" customWidth="1"/>
    <col min="2" max="2" width="9.85546875" style="28" customWidth="1"/>
    <col min="3" max="3" width="6.85546875" style="1" bestFit="1" customWidth="1"/>
    <col min="4" max="5" width="7.7109375" style="1" customWidth="1"/>
    <col min="6" max="6" width="9.140625" style="1"/>
    <col min="7" max="7" width="8.7109375" style="1" bestFit="1" customWidth="1"/>
    <col min="8" max="8" width="18.5703125" style="22" bestFit="1" customWidth="1"/>
    <col min="9" max="9" width="8.7109375" style="1" customWidth="1"/>
    <col min="10" max="10" width="8.7109375" style="6" bestFit="1" customWidth="1"/>
    <col min="11" max="12" width="9.140625" style="6"/>
    <col min="13" max="13" width="9.140625" style="1"/>
    <col min="14" max="14" width="9.140625" style="18"/>
    <col min="15" max="16384" width="9.140625" style="1"/>
  </cols>
  <sheetData>
    <row r="1" spans="1:15" ht="15.75">
      <c r="A1" s="184" t="s">
        <v>9</v>
      </c>
      <c r="B1" s="185"/>
      <c r="C1" s="185"/>
      <c r="D1" s="185"/>
      <c r="E1" s="185"/>
      <c r="F1" s="185"/>
      <c r="G1" s="185"/>
      <c r="H1" s="185"/>
      <c r="I1" s="185"/>
      <c r="J1" s="186"/>
      <c r="K1" s="77"/>
      <c r="L1" s="77"/>
      <c r="M1" s="77"/>
      <c r="N1" s="77"/>
      <c r="O1" s="77"/>
    </row>
    <row r="2" spans="1:15" ht="15.75">
      <c r="A2" s="188" t="s">
        <v>13</v>
      </c>
      <c r="B2" s="189"/>
      <c r="C2" s="189"/>
      <c r="D2" s="189"/>
      <c r="E2" s="189"/>
      <c r="F2" s="189"/>
      <c r="G2" s="189"/>
      <c r="H2" s="63">
        <f>+Diagram!H2</f>
        <v>0.5</v>
      </c>
      <c r="I2" s="64">
        <f>+New!J2</f>
        <v>1100</v>
      </c>
      <c r="J2" s="65" t="s">
        <v>14</v>
      </c>
      <c r="K2" s="77"/>
      <c r="L2" s="77"/>
      <c r="M2" s="77"/>
      <c r="N2" s="77"/>
      <c r="O2" s="77"/>
    </row>
    <row r="3" spans="1:15">
      <c r="A3" s="66" t="s">
        <v>0</v>
      </c>
      <c r="B3" s="56"/>
      <c r="C3" s="55"/>
      <c r="D3" s="55"/>
      <c r="E3" s="55"/>
      <c r="F3" s="55"/>
      <c r="G3" s="55"/>
      <c r="H3" s="57"/>
      <c r="I3" s="55"/>
      <c r="J3" s="67"/>
      <c r="K3" s="78"/>
      <c r="L3" s="79"/>
      <c r="M3" s="80"/>
      <c r="N3" s="81"/>
      <c r="O3" s="82"/>
    </row>
    <row r="4" spans="1:15">
      <c r="A4" s="66" t="s">
        <v>1</v>
      </c>
      <c r="B4" s="56">
        <v>15</v>
      </c>
      <c r="C4" s="55" t="s">
        <v>2</v>
      </c>
      <c r="D4" s="187" t="s">
        <v>11</v>
      </c>
      <c r="E4" s="187"/>
      <c r="F4" s="58" t="s">
        <v>7</v>
      </c>
      <c r="G4" s="55" t="s">
        <v>8</v>
      </c>
      <c r="H4" s="59" t="s">
        <v>10</v>
      </c>
      <c r="I4" s="58" t="s">
        <v>7</v>
      </c>
      <c r="J4" s="68" t="s">
        <v>8</v>
      </c>
      <c r="K4" s="78"/>
      <c r="L4" s="79"/>
      <c r="M4" s="80"/>
      <c r="N4" s="81"/>
      <c r="O4" s="81"/>
    </row>
    <row r="5" spans="1:15">
      <c r="A5" s="66" t="s">
        <v>3</v>
      </c>
      <c r="B5" s="56">
        <f>+D5</f>
        <v>125</v>
      </c>
      <c r="C5" s="55" t="s">
        <v>6</v>
      </c>
      <c r="D5" s="182">
        <f>+New!F4</f>
        <v>125</v>
      </c>
      <c r="E5" s="182"/>
      <c r="F5" s="57">
        <f>+($B$4*B6*(B5+B7))/((B5*B6)+(B5*B7)+(B6*B7))</f>
        <v>8.7828947368421062</v>
      </c>
      <c r="G5" s="60">
        <f>+F5*10</f>
        <v>87.828947368421069</v>
      </c>
      <c r="H5" s="57">
        <f>+New!G4</f>
        <v>124</v>
      </c>
      <c r="I5" s="57">
        <f>+($B$4*H6*(H5+H7))/((H5*H6)+(H5*H7)+(H6*H7))</f>
        <v>8.7739097169089515</v>
      </c>
      <c r="J5" s="69">
        <f>+ROUND(I5*10,0)</f>
        <v>88</v>
      </c>
      <c r="K5" s="78"/>
      <c r="L5" s="79"/>
      <c r="M5" s="80"/>
      <c r="N5" s="81"/>
      <c r="O5" s="81"/>
    </row>
    <row r="6" spans="1:15">
      <c r="A6" s="66" t="s">
        <v>4</v>
      </c>
      <c r="B6" s="56">
        <f>+D6</f>
        <v>166.66666666666666</v>
      </c>
      <c r="C6" s="55" t="s">
        <v>6</v>
      </c>
      <c r="D6" s="182">
        <f>+New!F5</f>
        <v>166.66666666666666</v>
      </c>
      <c r="E6" s="182"/>
      <c r="F6" s="57">
        <f>+($B$4*B6*B7)/((B5*B6)+(B5*B7)+(B6*B7))</f>
        <v>8.2894736842105274</v>
      </c>
      <c r="G6" s="60">
        <f>+F6*10</f>
        <v>82.894736842105274</v>
      </c>
      <c r="H6" s="57">
        <f>+New!G5</f>
        <v>165</v>
      </c>
      <c r="I6" s="57">
        <f>+($B$4*H6*H7)/((H5*H6)+(H5*H7)+(H6*H7))</f>
        <v>8.2847169089517987</v>
      </c>
      <c r="J6" s="69">
        <f>+ROUND(I6*10,0)</f>
        <v>83</v>
      </c>
      <c r="K6" s="78"/>
      <c r="L6" s="79"/>
      <c r="M6" s="80"/>
      <c r="N6" s="81"/>
      <c r="O6" s="81"/>
    </row>
    <row r="7" spans="1:15">
      <c r="A7" s="66" t="s">
        <v>5</v>
      </c>
      <c r="B7" s="56">
        <f>+$D$7</f>
        <v>2100</v>
      </c>
      <c r="C7" s="55" t="s">
        <v>6</v>
      </c>
      <c r="D7" s="182">
        <f>+New!D6</f>
        <v>2100</v>
      </c>
      <c r="E7" s="182"/>
      <c r="F7" s="57">
        <f>+F5-F6</f>
        <v>0.49342105263157876</v>
      </c>
      <c r="G7" s="60">
        <f>+G5-G6</f>
        <v>4.9342105263157947</v>
      </c>
      <c r="H7" s="57">
        <f>+$D$7</f>
        <v>2100</v>
      </c>
      <c r="I7" s="57">
        <f>+I5-I6</f>
        <v>0.48919280795715281</v>
      </c>
      <c r="J7" s="69">
        <f>+ROUND(I7*10,0)</f>
        <v>5</v>
      </c>
      <c r="K7" s="78"/>
      <c r="L7" s="79"/>
      <c r="M7" s="80"/>
      <c r="N7" s="81"/>
      <c r="O7" s="81"/>
    </row>
    <row r="8" spans="1:15">
      <c r="A8" s="66"/>
      <c r="B8" s="56"/>
      <c r="C8" s="55"/>
      <c r="D8" s="61"/>
      <c r="E8" s="57"/>
      <c r="F8" s="57"/>
      <c r="G8" s="60"/>
      <c r="H8" s="57"/>
      <c r="I8" s="55"/>
      <c r="J8" s="68"/>
      <c r="K8" s="78"/>
      <c r="L8" s="79"/>
      <c r="M8" s="80"/>
      <c r="N8" s="81"/>
      <c r="O8" s="81"/>
    </row>
    <row r="9" spans="1:15">
      <c r="A9" s="66"/>
      <c r="B9" s="56"/>
      <c r="C9" s="55"/>
      <c r="D9" s="61"/>
      <c r="E9" s="57"/>
      <c r="F9" s="57"/>
      <c r="G9" s="58"/>
      <c r="H9" s="57"/>
      <c r="I9" s="55"/>
      <c r="J9" s="68"/>
      <c r="K9" s="78"/>
      <c r="L9" s="79"/>
      <c r="M9" s="80"/>
      <c r="N9" s="81"/>
      <c r="O9" s="81"/>
    </row>
    <row r="10" spans="1:15" ht="15">
      <c r="A10" s="66"/>
      <c r="B10" s="56"/>
      <c r="C10" s="55"/>
      <c r="D10" s="55"/>
      <c r="E10" s="57"/>
      <c r="F10" s="58"/>
      <c r="G10" s="58"/>
      <c r="H10" s="62"/>
      <c r="I10" s="55"/>
      <c r="J10" s="70"/>
      <c r="K10" s="78"/>
      <c r="L10" s="83" t="s">
        <v>87</v>
      </c>
      <c r="M10" s="80"/>
      <c r="N10" s="81"/>
      <c r="O10" s="81"/>
    </row>
    <row r="11" spans="1:15">
      <c r="A11" s="66" t="s">
        <v>3</v>
      </c>
      <c r="B11" s="56">
        <f>+D11</f>
        <v>142.85714285714286</v>
      </c>
      <c r="C11" s="55" t="s">
        <v>6</v>
      </c>
      <c r="D11" s="182">
        <f>+New!F15</f>
        <v>142.85714285714286</v>
      </c>
      <c r="E11" s="182"/>
      <c r="F11" s="57">
        <f>+($B$4*B12*(B11+B13))/((B11*B12)+(B11*B13)+(B12*B13))</f>
        <v>7.7467105263157894</v>
      </c>
      <c r="G11" s="60">
        <f>+F11*10</f>
        <v>77.46710526315789</v>
      </c>
      <c r="H11" s="57">
        <f>+New!G15</f>
        <v>140</v>
      </c>
      <c r="I11" s="57">
        <f>+($B$4*H12*(H11+H13))/((H11*H12)+(H11*H13)+(H12*H13))</f>
        <v>7.741935483870968</v>
      </c>
      <c r="J11" s="69">
        <f>+ROUND(I11*10,0)</f>
        <v>77</v>
      </c>
      <c r="K11" s="78"/>
      <c r="L11" s="84"/>
      <c r="M11" s="80"/>
      <c r="N11" s="81"/>
      <c r="O11" s="81"/>
    </row>
    <row r="12" spans="1:15">
      <c r="A12" s="66" t="s">
        <v>4</v>
      </c>
      <c r="B12" s="56">
        <f>+D12</f>
        <v>142.85714285714286</v>
      </c>
      <c r="C12" s="55" t="s">
        <v>6</v>
      </c>
      <c r="D12" s="182">
        <f>+New!F16</f>
        <v>142.85714285714286</v>
      </c>
      <c r="E12" s="182"/>
      <c r="F12" s="57">
        <f>+($B$4*B12*B13)/((B11*B12)+(B11*B13)+(B12*B13))</f>
        <v>7.2532894736842115</v>
      </c>
      <c r="G12" s="60">
        <f>+F12*10</f>
        <v>72.53289473684211</v>
      </c>
      <c r="H12" s="57">
        <f>+New!G16</f>
        <v>140</v>
      </c>
      <c r="I12" s="57">
        <f>+($B$4*H12*H13)/((H11*H12)+(H11*H13)+(H12*H13))</f>
        <v>7.258064516129032</v>
      </c>
      <c r="J12" s="69">
        <f>+ROUND(I12*10,0)</f>
        <v>73</v>
      </c>
      <c r="K12" s="78"/>
      <c r="L12" s="84"/>
      <c r="M12" s="80"/>
      <c r="N12" s="81"/>
      <c r="O12" s="81"/>
    </row>
    <row r="13" spans="1:15">
      <c r="A13" s="66" t="s">
        <v>5</v>
      </c>
      <c r="B13" s="56">
        <f>+$D$7</f>
        <v>2100</v>
      </c>
      <c r="C13" s="55" t="s">
        <v>6</v>
      </c>
      <c r="D13" s="182">
        <f>+$D$7</f>
        <v>2100</v>
      </c>
      <c r="E13" s="182"/>
      <c r="F13" s="57">
        <f>+F11-F12</f>
        <v>0.49342105263157787</v>
      </c>
      <c r="G13" s="60">
        <f>+G11-G12</f>
        <v>4.9342105263157805</v>
      </c>
      <c r="H13" s="57">
        <f>+$D$7</f>
        <v>2100</v>
      </c>
      <c r="I13" s="57">
        <f>+I11-I12</f>
        <v>0.48387096774193594</v>
      </c>
      <c r="J13" s="69">
        <f>+ROUND(I13*10,0)</f>
        <v>5</v>
      </c>
      <c r="K13" s="78"/>
      <c r="L13" s="84"/>
      <c r="M13" s="80"/>
      <c r="N13" s="81"/>
      <c r="O13" s="81"/>
    </row>
    <row r="14" spans="1:15" ht="15">
      <c r="A14" s="66"/>
      <c r="B14" s="56"/>
      <c r="C14" s="55"/>
      <c r="D14" s="61"/>
      <c r="E14" s="57"/>
      <c r="F14" s="58"/>
      <c r="G14" s="55"/>
      <c r="H14" s="57"/>
      <c r="I14" s="55"/>
      <c r="J14" s="70"/>
      <c r="K14" s="78"/>
      <c r="L14" s="85" t="s">
        <v>88</v>
      </c>
      <c r="M14" s="80"/>
      <c r="N14" s="81"/>
      <c r="O14" s="81"/>
    </row>
    <row r="15" spans="1:15">
      <c r="A15" s="66"/>
      <c r="B15" s="56"/>
      <c r="C15" s="55"/>
      <c r="D15" s="61"/>
      <c r="E15" s="57"/>
      <c r="F15" s="58"/>
      <c r="G15" s="58"/>
      <c r="H15" s="57"/>
      <c r="I15" s="55"/>
      <c r="J15" s="70"/>
      <c r="K15" s="78"/>
      <c r="L15" s="84"/>
      <c r="M15" s="80"/>
      <c r="N15" s="81"/>
      <c r="O15" s="81"/>
    </row>
    <row r="16" spans="1:15" ht="18.75">
      <c r="A16" s="66"/>
      <c r="B16" s="56"/>
      <c r="C16" s="55"/>
      <c r="D16" s="55"/>
      <c r="E16" s="57"/>
      <c r="F16" s="58"/>
      <c r="G16" s="58"/>
      <c r="H16" s="62"/>
      <c r="I16" s="55"/>
      <c r="J16" s="70"/>
      <c r="K16" s="78"/>
      <c r="L16" s="86" t="s">
        <v>89</v>
      </c>
      <c r="M16" s="80"/>
      <c r="N16" s="81"/>
      <c r="O16" s="81"/>
    </row>
    <row r="17" spans="1:15">
      <c r="A17" s="66" t="s">
        <v>3</v>
      </c>
      <c r="B17" s="56">
        <f>+D17</f>
        <v>166.66666666666666</v>
      </c>
      <c r="C17" s="55" t="s">
        <v>6</v>
      </c>
      <c r="D17" s="182">
        <f>+New!F26</f>
        <v>166.66666666666666</v>
      </c>
      <c r="E17" s="182"/>
      <c r="F17" s="57">
        <f>+($B$4*B18*(B17+B19))/((B17*B18)+(B17*B19)+(B18*B19))</f>
        <v>6.7105263157894735</v>
      </c>
      <c r="G17" s="60">
        <f>+F17*10</f>
        <v>67.10526315789474</v>
      </c>
      <c r="H17" s="57">
        <f>+New!G26</f>
        <v>165</v>
      </c>
      <c r="I17" s="57">
        <f>+($B$4*H18*(H17+H19))/((H17*H18)+(H17*H19)+(H18*H19))</f>
        <v>6.7152830910482022</v>
      </c>
      <c r="J17" s="69">
        <f>+ROUND(I17*10,0)</f>
        <v>67</v>
      </c>
      <c r="K17" s="78"/>
      <c r="L17" s="79"/>
      <c r="M17" s="80"/>
      <c r="N17" s="81"/>
      <c r="O17" s="81"/>
    </row>
    <row r="18" spans="1:15">
      <c r="A18" s="66" t="s">
        <v>4</v>
      </c>
      <c r="B18" s="56">
        <f>+D18</f>
        <v>124.99999999999999</v>
      </c>
      <c r="C18" s="55" t="s">
        <v>6</v>
      </c>
      <c r="D18" s="182">
        <f>+New!F27</f>
        <v>124.99999999999999</v>
      </c>
      <c r="E18" s="182"/>
      <c r="F18" s="57">
        <f>+($B$4*B18*B19)/((B17*B18)+(B17*B19)+(B18*B19))</f>
        <v>6.2171052631578947</v>
      </c>
      <c r="G18" s="60">
        <f>+F18*10</f>
        <v>62.171052631578945</v>
      </c>
      <c r="H18" s="57">
        <f>+New!G27</f>
        <v>124</v>
      </c>
      <c r="I18" s="57">
        <f>+($B$4*H18*H19)/((H17*H18)+(H17*H19)+(H18*H19))</f>
        <v>6.2260902830910485</v>
      </c>
      <c r="J18" s="69">
        <f>+ROUND(I18*10,0)</f>
        <v>62</v>
      </c>
      <c r="K18" s="78"/>
      <c r="L18" s="79"/>
      <c r="M18" s="80"/>
      <c r="N18" s="81"/>
      <c r="O18" s="81"/>
    </row>
    <row r="19" spans="1:15">
      <c r="A19" s="66" t="s">
        <v>5</v>
      </c>
      <c r="B19" s="56">
        <f>+$D$7</f>
        <v>2100</v>
      </c>
      <c r="C19" s="55" t="s">
        <v>6</v>
      </c>
      <c r="D19" s="182">
        <f>+$D$7</f>
        <v>2100</v>
      </c>
      <c r="E19" s="182"/>
      <c r="F19" s="57">
        <f>+F17-F18</f>
        <v>0.49342105263157876</v>
      </c>
      <c r="G19" s="60">
        <f>+G17-G18</f>
        <v>4.9342105263157947</v>
      </c>
      <c r="H19" s="57">
        <f>+$D$7</f>
        <v>2100</v>
      </c>
      <c r="I19" s="57">
        <f>+I17-I18</f>
        <v>0.4891928079571537</v>
      </c>
      <c r="J19" s="69">
        <f>+ROUND(I19*10,0)</f>
        <v>5</v>
      </c>
      <c r="K19" s="78"/>
      <c r="L19" s="79"/>
      <c r="M19" s="80"/>
      <c r="N19" s="81"/>
      <c r="O19" s="81"/>
    </row>
    <row r="20" spans="1:15">
      <c r="A20" s="66"/>
      <c r="B20" s="56"/>
      <c r="C20" s="55"/>
      <c r="D20" s="61"/>
      <c r="E20" s="57"/>
      <c r="F20" s="57"/>
      <c r="G20" s="60"/>
      <c r="H20" s="57"/>
      <c r="I20" s="55"/>
      <c r="J20" s="68"/>
      <c r="K20" s="78"/>
      <c r="L20" s="79"/>
      <c r="M20" s="80"/>
      <c r="N20" s="81"/>
      <c r="O20" s="81"/>
    </row>
    <row r="21" spans="1:15">
      <c r="A21" s="66"/>
      <c r="B21" s="56"/>
      <c r="C21" s="55"/>
      <c r="D21" s="61"/>
      <c r="E21" s="57"/>
      <c r="F21" s="58"/>
      <c r="G21" s="58"/>
      <c r="H21" s="57"/>
      <c r="I21" s="55"/>
      <c r="J21" s="70"/>
      <c r="K21" s="78"/>
      <c r="L21" s="79"/>
      <c r="M21" s="80"/>
      <c r="N21" s="81"/>
      <c r="O21" s="81"/>
    </row>
    <row r="22" spans="1:15">
      <c r="A22" s="66"/>
      <c r="B22" s="56"/>
      <c r="C22" s="55"/>
      <c r="D22" s="55"/>
      <c r="E22" s="57"/>
      <c r="F22" s="58"/>
      <c r="G22" s="58"/>
      <c r="H22" s="57"/>
      <c r="I22" s="58"/>
      <c r="J22" s="70"/>
      <c r="K22" s="78"/>
      <c r="L22" s="79"/>
      <c r="M22" s="80"/>
      <c r="N22" s="81"/>
      <c r="O22" s="81"/>
    </row>
    <row r="23" spans="1:15">
      <c r="A23" s="66" t="s">
        <v>3</v>
      </c>
      <c r="B23" s="56">
        <f>+D23</f>
        <v>200</v>
      </c>
      <c r="C23" s="55" t="s">
        <v>6</v>
      </c>
      <c r="D23" s="182">
        <f>+New!F37</f>
        <v>200</v>
      </c>
      <c r="E23" s="182"/>
      <c r="F23" s="57">
        <f>+($B$4*B24*(B23+B25))/((B23*B24)+(B23*B25)+(B24*B25))</f>
        <v>5.6743421052631575</v>
      </c>
      <c r="G23" s="60">
        <f>+F23*10</f>
        <v>56.743421052631575</v>
      </c>
      <c r="H23" s="57">
        <f>+New!G37</f>
        <v>200</v>
      </c>
      <c r="I23" s="57">
        <f>+($B$4*H24*(H23+H25))/((H23*H24)+(H23*H25)+(H24*H25))</f>
        <v>5.6389301634472515</v>
      </c>
      <c r="J23" s="69">
        <f>+ROUND(I23*10,0)</f>
        <v>56</v>
      </c>
      <c r="K23" s="78"/>
      <c r="L23" s="79"/>
      <c r="M23" s="80"/>
      <c r="N23" s="81"/>
      <c r="O23" s="81"/>
    </row>
    <row r="24" spans="1:15">
      <c r="A24" s="66" t="s">
        <v>4</v>
      </c>
      <c r="B24" s="56">
        <f>+D24</f>
        <v>111.1111111111111</v>
      </c>
      <c r="C24" s="55" t="s">
        <v>6</v>
      </c>
      <c r="D24" s="182">
        <f>+New!F38</f>
        <v>111.1111111111111</v>
      </c>
      <c r="E24" s="182"/>
      <c r="F24" s="57">
        <f>+($B$4*B24*B25)/((B23*B24)+(B23*B25)+(B24*B25))</f>
        <v>5.1809210526315788</v>
      </c>
      <c r="G24" s="60">
        <f>+F24*10</f>
        <v>51.809210526315788</v>
      </c>
      <c r="H24" s="57">
        <f>+New!G38</f>
        <v>110</v>
      </c>
      <c r="I24" s="57">
        <f>+($B$4*H24*H25)/((H23*H24)+(H23*H25)+(H24*H25))</f>
        <v>5.1485884101040122</v>
      </c>
      <c r="J24" s="69">
        <f>+ROUND(I24*10,0)</f>
        <v>51</v>
      </c>
      <c r="K24" s="78"/>
      <c r="L24" s="79"/>
      <c r="M24" s="80"/>
      <c r="N24" s="81"/>
      <c r="O24" s="81"/>
    </row>
    <row r="25" spans="1:15">
      <c r="A25" s="66" t="s">
        <v>5</v>
      </c>
      <c r="B25" s="56">
        <f>+$D$7</f>
        <v>2100</v>
      </c>
      <c r="C25" s="55" t="s">
        <v>6</v>
      </c>
      <c r="D25" s="182">
        <f>+$D$7</f>
        <v>2100</v>
      </c>
      <c r="E25" s="182"/>
      <c r="F25" s="57">
        <f>+F23-F24</f>
        <v>0.49342105263157876</v>
      </c>
      <c r="G25" s="60">
        <f>+G23-G24</f>
        <v>4.9342105263157876</v>
      </c>
      <c r="H25" s="57">
        <f>+$D$7</f>
        <v>2100</v>
      </c>
      <c r="I25" s="57">
        <f>+I23-I24</f>
        <v>0.49034175334323926</v>
      </c>
      <c r="J25" s="69">
        <f>+ROUND(I25*10,0)</f>
        <v>5</v>
      </c>
      <c r="K25" s="78"/>
      <c r="L25" s="79"/>
      <c r="M25" s="80"/>
      <c r="N25" s="81"/>
      <c r="O25" s="81"/>
    </row>
    <row r="26" spans="1:15">
      <c r="A26" s="66"/>
      <c r="B26" s="56"/>
      <c r="C26" s="55"/>
      <c r="D26" s="61"/>
      <c r="E26" s="57"/>
      <c r="F26" s="57"/>
      <c r="G26" s="60"/>
      <c r="H26" s="57"/>
      <c r="I26" s="55"/>
      <c r="J26" s="68"/>
      <c r="K26" s="78"/>
      <c r="L26" s="79"/>
      <c r="M26" s="80"/>
      <c r="N26" s="81"/>
      <c r="O26" s="81"/>
    </row>
    <row r="27" spans="1:15">
      <c r="A27" s="66"/>
      <c r="B27" s="56"/>
      <c r="C27" s="55"/>
      <c r="D27" s="61"/>
      <c r="E27" s="57"/>
      <c r="F27" s="58"/>
      <c r="G27" s="58"/>
      <c r="H27" s="57"/>
      <c r="I27" s="55"/>
      <c r="J27" s="70"/>
      <c r="K27" s="78"/>
      <c r="L27" s="79"/>
      <c r="M27" s="80"/>
      <c r="N27" s="81"/>
      <c r="O27" s="81"/>
    </row>
    <row r="28" spans="1:15">
      <c r="A28" s="66"/>
      <c r="B28" s="56"/>
      <c r="C28" s="55"/>
      <c r="D28" s="55"/>
      <c r="E28" s="57"/>
      <c r="F28" s="58"/>
      <c r="G28" s="58"/>
      <c r="H28" s="62"/>
      <c r="I28" s="55"/>
      <c r="J28" s="70"/>
      <c r="K28" s="78"/>
      <c r="L28" s="79"/>
      <c r="M28" s="80"/>
      <c r="N28" s="81"/>
      <c r="O28" s="81"/>
    </row>
    <row r="29" spans="1:15">
      <c r="A29" s="66" t="s">
        <v>3</v>
      </c>
      <c r="B29" s="56">
        <f>+D29</f>
        <v>250</v>
      </c>
      <c r="C29" s="55" t="s">
        <v>6</v>
      </c>
      <c r="D29" s="182">
        <f>+New!F48</f>
        <v>250</v>
      </c>
      <c r="E29" s="182"/>
      <c r="F29" s="57">
        <f>+($B$4*B30*(B29+B31))/((B29*B30)+(B29*B31)+(B30*B31))</f>
        <v>4.6381578947368425</v>
      </c>
      <c r="G29" s="60">
        <f>+F29*10</f>
        <v>46.381578947368425</v>
      </c>
      <c r="H29" s="57">
        <f>+New!G48</f>
        <v>249</v>
      </c>
      <c r="I29" s="57">
        <f>+($B$4*H30*(H29+H31))/((H29*H30)+(H29*H31)+(H30*H31))</f>
        <v>4.6496437054631832</v>
      </c>
      <c r="J29" s="69">
        <f>+ROUND(I29*10,0)</f>
        <v>46</v>
      </c>
      <c r="K29" s="78"/>
      <c r="L29" s="79"/>
      <c r="M29" s="80"/>
      <c r="N29" s="81"/>
      <c r="O29" s="81"/>
    </row>
    <row r="30" spans="1:15">
      <c r="A30" s="66" t="s">
        <v>4</v>
      </c>
      <c r="B30" s="56">
        <f>+D30</f>
        <v>100</v>
      </c>
      <c r="C30" s="55" t="s">
        <v>6</v>
      </c>
      <c r="D30" s="182">
        <f>+New!F49</f>
        <v>100</v>
      </c>
      <c r="E30" s="182"/>
      <c r="F30" s="57">
        <f>+($B$4*B30*B31)/((B29*B30)+(B29*B31)+(B30*B31))</f>
        <v>4.1447368421052628</v>
      </c>
      <c r="G30" s="60">
        <f>+F30*10</f>
        <v>41.44736842105263</v>
      </c>
      <c r="H30" s="57">
        <f>+New!G49</f>
        <v>100</v>
      </c>
      <c r="I30" s="57">
        <f>+($B$4*H30*H31)/((H29*H30)+(H29*H31)+(H30*H31))</f>
        <v>4.156769596199525</v>
      </c>
      <c r="J30" s="69">
        <f>+ROUND(I30*10,0)</f>
        <v>42</v>
      </c>
      <c r="K30" s="78"/>
      <c r="L30" s="79"/>
      <c r="M30" s="80"/>
      <c r="N30" s="81"/>
      <c r="O30" s="81"/>
    </row>
    <row r="31" spans="1:15">
      <c r="A31" s="66" t="s">
        <v>5</v>
      </c>
      <c r="B31" s="56">
        <f>+$D$7</f>
        <v>2100</v>
      </c>
      <c r="C31" s="55" t="s">
        <v>6</v>
      </c>
      <c r="D31" s="182">
        <f>+$D$7</f>
        <v>2100</v>
      </c>
      <c r="E31" s="182"/>
      <c r="F31" s="57">
        <f>+F29-F30</f>
        <v>0.49342105263157965</v>
      </c>
      <c r="G31" s="60">
        <f>+G29-G30</f>
        <v>4.9342105263157947</v>
      </c>
      <c r="H31" s="57">
        <f>+$D$7</f>
        <v>2100</v>
      </c>
      <c r="I31" s="57">
        <f>+I29-I30</f>
        <v>0.49287410926365816</v>
      </c>
      <c r="J31" s="69">
        <f>+ROUND(I31*10,0)</f>
        <v>5</v>
      </c>
      <c r="K31" s="78"/>
      <c r="L31" s="79"/>
      <c r="M31" s="80"/>
      <c r="N31" s="81"/>
      <c r="O31" s="81"/>
    </row>
    <row r="32" spans="1:15">
      <c r="A32" s="66"/>
      <c r="B32" s="56"/>
      <c r="C32" s="55"/>
      <c r="D32" s="61"/>
      <c r="E32" s="57"/>
      <c r="F32" s="57"/>
      <c r="G32" s="60"/>
      <c r="H32" s="57"/>
      <c r="I32" s="55"/>
      <c r="J32" s="68"/>
      <c r="K32" s="78"/>
      <c r="L32" s="79"/>
      <c r="M32" s="80"/>
      <c r="N32" s="81"/>
      <c r="O32" s="81"/>
    </row>
    <row r="33" spans="1:16">
      <c r="A33" s="66"/>
      <c r="B33" s="56"/>
      <c r="C33" s="55"/>
      <c r="D33" s="61"/>
      <c r="E33" s="57"/>
      <c r="F33" s="58"/>
      <c r="G33" s="58"/>
      <c r="H33" s="57"/>
      <c r="I33" s="55"/>
      <c r="J33" s="70"/>
      <c r="K33" s="78"/>
      <c r="L33" s="79"/>
      <c r="M33" s="80"/>
      <c r="N33" s="81"/>
      <c r="O33" s="81"/>
    </row>
    <row r="34" spans="1:16">
      <c r="A34" s="66"/>
      <c r="B34" s="56"/>
      <c r="C34" s="55"/>
      <c r="D34" s="55"/>
      <c r="E34" s="57"/>
      <c r="F34" s="58"/>
      <c r="G34" s="58"/>
      <c r="H34" s="62"/>
      <c r="I34" s="55"/>
      <c r="J34" s="70"/>
      <c r="K34" s="78"/>
      <c r="L34" s="79"/>
      <c r="M34" s="80"/>
      <c r="N34" s="81"/>
      <c r="O34" s="81"/>
    </row>
    <row r="35" spans="1:16">
      <c r="A35" s="66" t="s">
        <v>3</v>
      </c>
      <c r="B35" s="56">
        <f>+D35</f>
        <v>333.33333333333331</v>
      </c>
      <c r="C35" s="55" t="s">
        <v>6</v>
      </c>
      <c r="D35" s="182">
        <f>+New!F59</f>
        <v>333.33333333333331</v>
      </c>
      <c r="E35" s="182"/>
      <c r="F35" s="57">
        <f>+($B$4*B36*(B35+B37))/((B35*B36)+(B35*B37)+(B36*B37))</f>
        <v>3.6019736842105261</v>
      </c>
      <c r="G35" s="60">
        <f>+F35*10</f>
        <v>36.01973684210526</v>
      </c>
      <c r="H35" s="57">
        <f>+New!G59</f>
        <v>332</v>
      </c>
      <c r="I35" s="57">
        <f>+($B$4*H36*(H35+H37))/((H35*H36)+(H35*H37)+(H36*H37))</f>
        <v>3.6111779034635609</v>
      </c>
      <c r="J35" s="69">
        <f>+ROUND(I35*10,0)</f>
        <v>36</v>
      </c>
      <c r="K35" s="78"/>
      <c r="L35" s="79"/>
      <c r="M35" s="80"/>
      <c r="N35" s="81"/>
      <c r="O35" s="81"/>
    </row>
    <row r="36" spans="1:16">
      <c r="A36" s="66" t="s">
        <v>4</v>
      </c>
      <c r="B36" s="56">
        <f>+D36</f>
        <v>90.909090909090907</v>
      </c>
      <c r="C36" s="55" t="s">
        <v>6</v>
      </c>
      <c r="D36" s="182">
        <f>+New!F60</f>
        <v>90.909090909090907</v>
      </c>
      <c r="E36" s="182"/>
      <c r="F36" s="57">
        <f>+($B$4*B36*B37)/((B35*B36)+(B35*B37)+(B36*B37))</f>
        <v>3.1085526315789469</v>
      </c>
      <c r="G36" s="60">
        <f>+F36*10</f>
        <v>31.085526315789469</v>
      </c>
      <c r="H36" s="57">
        <f>+New!G60</f>
        <v>90.9</v>
      </c>
      <c r="I36" s="57">
        <f>+($B$4*H36*H37)/((H35*H36)+(H35*H37)+(H36*H37))</f>
        <v>3.118204604142055</v>
      </c>
      <c r="J36" s="69">
        <f>+ROUND(I36*10,0)</f>
        <v>31</v>
      </c>
      <c r="K36" s="78"/>
      <c r="L36" s="79"/>
      <c r="M36" s="80"/>
      <c r="N36" s="81"/>
      <c r="O36" s="81"/>
    </row>
    <row r="37" spans="1:16">
      <c r="A37" s="66" t="s">
        <v>5</v>
      </c>
      <c r="B37" s="56">
        <f>+$D$7</f>
        <v>2100</v>
      </c>
      <c r="C37" s="55" t="s">
        <v>6</v>
      </c>
      <c r="D37" s="182">
        <f>+$D$7</f>
        <v>2100</v>
      </c>
      <c r="E37" s="182"/>
      <c r="F37" s="57">
        <f>+F35-F36</f>
        <v>0.4934210526315792</v>
      </c>
      <c r="G37" s="60">
        <f>+G35-G36</f>
        <v>4.9342105263157912</v>
      </c>
      <c r="H37" s="57">
        <f>+$D$7</f>
        <v>2100</v>
      </c>
      <c r="I37" s="57">
        <f>+I35-I36</f>
        <v>0.49297329932150591</v>
      </c>
      <c r="J37" s="69">
        <f>+ROUND(I37*10,0)</f>
        <v>5</v>
      </c>
      <c r="K37" s="78"/>
      <c r="L37" s="79"/>
      <c r="M37" s="80"/>
      <c r="N37" s="81"/>
      <c r="O37" s="81"/>
    </row>
    <row r="38" spans="1:16">
      <c r="A38" s="66"/>
      <c r="B38" s="56"/>
      <c r="C38" s="55"/>
      <c r="D38" s="55"/>
      <c r="E38" s="55"/>
      <c r="F38" s="55"/>
      <c r="G38" s="55"/>
      <c r="H38" s="57"/>
      <c r="I38" s="55"/>
      <c r="J38" s="68"/>
      <c r="K38" s="87"/>
      <c r="L38" s="88"/>
      <c r="M38" s="87"/>
      <c r="N38" s="89"/>
      <c r="O38" s="90"/>
    </row>
    <row r="39" spans="1:16">
      <c r="A39" s="66"/>
      <c r="B39" s="56"/>
      <c r="C39" s="55"/>
      <c r="D39" s="55"/>
      <c r="E39" s="55"/>
      <c r="F39" s="55"/>
      <c r="G39" s="55"/>
      <c r="H39" s="57"/>
      <c r="I39" s="55"/>
      <c r="J39" s="70"/>
      <c r="K39" s="88"/>
      <c r="L39" s="78"/>
      <c r="M39" s="87"/>
      <c r="N39" s="89"/>
      <c r="O39" s="91"/>
      <c r="P39" s="2"/>
    </row>
    <row r="40" spans="1:16" ht="13.5" thickBot="1">
      <c r="A40" s="71"/>
      <c r="B40" s="72"/>
      <c r="C40" s="73"/>
      <c r="D40" s="73"/>
      <c r="E40" s="73"/>
      <c r="F40" s="73"/>
      <c r="G40" s="73"/>
      <c r="H40" s="74"/>
      <c r="I40" s="75"/>
      <c r="J40" s="76"/>
      <c r="K40" s="88"/>
      <c r="L40" s="78"/>
      <c r="M40" s="87"/>
      <c r="N40" s="89"/>
      <c r="O40" s="91"/>
      <c r="P40" s="2"/>
    </row>
    <row r="41" spans="1:16">
      <c r="A41" s="87"/>
      <c r="B41" s="92"/>
      <c r="C41" s="87"/>
      <c r="D41" s="87"/>
      <c r="E41" s="87"/>
      <c r="F41" s="87"/>
      <c r="G41" s="87"/>
      <c r="H41" s="88"/>
      <c r="I41" s="87"/>
      <c r="J41" s="87"/>
      <c r="K41" s="87"/>
      <c r="L41" s="88"/>
      <c r="M41" s="87"/>
      <c r="N41" s="89"/>
      <c r="O41" s="90"/>
      <c r="P41" s="2"/>
    </row>
    <row r="42" spans="1:16">
      <c r="A42" s="87"/>
      <c r="B42" s="92"/>
      <c r="C42" s="87"/>
      <c r="D42" s="87"/>
      <c r="E42" s="87"/>
      <c r="F42" s="87"/>
      <c r="G42" s="87"/>
      <c r="H42" s="88"/>
      <c r="I42" s="87"/>
      <c r="J42" s="87"/>
      <c r="K42" s="87"/>
      <c r="L42" s="88"/>
      <c r="M42" s="87"/>
      <c r="N42" s="89"/>
      <c r="O42" s="90"/>
      <c r="P42" s="2"/>
    </row>
    <row r="43" spans="1:16">
      <c r="A43" s="93" t="s">
        <v>86</v>
      </c>
      <c r="B43" s="92"/>
      <c r="C43" s="87"/>
      <c r="D43" s="87"/>
      <c r="E43" s="87"/>
      <c r="F43" s="87"/>
      <c r="G43" s="87"/>
      <c r="H43" s="88"/>
      <c r="I43" s="87"/>
      <c r="J43" s="87"/>
      <c r="K43" s="87"/>
      <c r="L43" s="88"/>
      <c r="M43" s="87"/>
      <c r="N43" s="183" t="s">
        <v>90</v>
      </c>
      <c r="O43" s="183"/>
      <c r="P43" s="2"/>
    </row>
    <row r="44" spans="1:16">
      <c r="A44" s="2"/>
      <c r="B44" s="26"/>
      <c r="C44" s="2"/>
      <c r="D44" s="2"/>
      <c r="E44" s="2"/>
      <c r="F44" s="2"/>
      <c r="G44" s="2"/>
      <c r="H44" s="20"/>
      <c r="I44" s="8"/>
      <c r="J44" s="2"/>
      <c r="K44" s="2"/>
      <c r="L44" s="4"/>
      <c r="M44" s="2"/>
      <c r="N44" s="12"/>
      <c r="O44" s="7"/>
      <c r="P44" s="2"/>
    </row>
    <row r="45" spans="1:16">
      <c r="A45" s="2"/>
      <c r="B45" s="26"/>
      <c r="C45" s="2"/>
      <c r="D45" s="2"/>
      <c r="E45" s="2"/>
      <c r="F45" s="2"/>
      <c r="G45" s="2"/>
      <c r="H45" s="20"/>
      <c r="I45" s="8"/>
      <c r="J45" s="5"/>
      <c r="K45" s="9"/>
      <c r="L45" s="5"/>
      <c r="M45" s="2"/>
      <c r="N45" s="12"/>
      <c r="O45" s="5"/>
      <c r="P45" s="2"/>
    </row>
    <row r="46" spans="1:16">
      <c r="A46" s="2"/>
      <c r="B46" s="26"/>
      <c r="C46" s="2"/>
      <c r="D46" s="2"/>
      <c r="E46" s="2"/>
      <c r="F46" s="2"/>
      <c r="G46" s="2"/>
      <c r="H46" s="21"/>
      <c r="I46" s="8"/>
      <c r="J46" s="5"/>
      <c r="K46" s="9"/>
      <c r="L46" s="5"/>
      <c r="M46" s="2"/>
      <c r="N46" s="12"/>
      <c r="O46" s="5"/>
      <c r="P46" s="2"/>
    </row>
    <row r="47" spans="1:16">
      <c r="A47" s="2"/>
      <c r="B47" s="26"/>
      <c r="C47" s="2"/>
      <c r="D47" s="2"/>
      <c r="E47" s="2"/>
      <c r="F47" s="2"/>
      <c r="G47" s="2"/>
      <c r="H47" s="20"/>
      <c r="I47" s="3"/>
      <c r="J47" s="2"/>
      <c r="K47" s="2"/>
      <c r="L47" s="4"/>
      <c r="M47" s="2"/>
      <c r="N47" s="12"/>
      <c r="O47" s="7"/>
      <c r="P47" s="2"/>
    </row>
    <row r="48" spans="1:16">
      <c r="A48" s="2"/>
      <c r="B48" s="26"/>
      <c r="C48" s="2"/>
      <c r="D48" s="2"/>
      <c r="E48" s="2"/>
      <c r="F48" s="2"/>
      <c r="G48" s="2"/>
      <c r="H48" s="20"/>
      <c r="I48" s="3"/>
      <c r="J48" s="2"/>
      <c r="K48" s="2"/>
      <c r="L48" s="4"/>
      <c r="M48" s="2"/>
      <c r="N48" s="12"/>
      <c r="O48" s="7"/>
      <c r="P48" s="2"/>
    </row>
    <row r="49" spans="1:16">
      <c r="A49" s="2"/>
      <c r="B49" s="26"/>
      <c r="C49" s="2"/>
      <c r="D49" s="2"/>
      <c r="E49" s="2"/>
      <c r="F49" s="2"/>
      <c r="G49" s="2"/>
      <c r="H49" s="20"/>
      <c r="I49" s="8"/>
      <c r="J49" s="2"/>
      <c r="K49" s="2"/>
      <c r="L49" s="4"/>
      <c r="M49" s="2"/>
      <c r="N49" s="12"/>
      <c r="O49" s="7"/>
      <c r="P49" s="2"/>
    </row>
    <row r="50" spans="1:16">
      <c r="A50" s="2"/>
      <c r="B50" s="26"/>
      <c r="C50" s="2"/>
      <c r="D50" s="2"/>
      <c r="E50" s="2"/>
      <c r="F50" s="2"/>
      <c r="G50" s="2"/>
      <c r="H50" s="20"/>
      <c r="I50" s="8"/>
      <c r="J50" s="2"/>
      <c r="K50" s="2"/>
      <c r="L50" s="4"/>
      <c r="M50" s="2"/>
      <c r="N50" s="12"/>
      <c r="O50" s="7"/>
      <c r="P50" s="2"/>
    </row>
    <row r="51" spans="1:16">
      <c r="A51" s="2"/>
      <c r="B51" s="26"/>
      <c r="C51" s="2"/>
      <c r="D51" s="2"/>
      <c r="E51" s="2"/>
      <c r="F51" s="2"/>
      <c r="G51" s="2"/>
      <c r="H51" s="20"/>
      <c r="I51" s="8"/>
      <c r="J51" s="5"/>
      <c r="K51" s="9"/>
      <c r="L51" s="5"/>
      <c r="M51" s="2"/>
      <c r="N51" s="12"/>
      <c r="O51" s="5"/>
      <c r="P51" s="2"/>
    </row>
    <row r="52" spans="1:16">
      <c r="A52" s="2"/>
      <c r="B52" s="26"/>
      <c r="C52" s="2"/>
      <c r="D52" s="2"/>
      <c r="E52" s="2"/>
      <c r="F52" s="2"/>
      <c r="G52" s="2"/>
      <c r="H52" s="21"/>
      <c r="I52" s="8"/>
      <c r="J52" s="5"/>
      <c r="K52" s="9"/>
      <c r="L52" s="5"/>
      <c r="M52" s="2"/>
      <c r="N52" s="12"/>
      <c r="O52" s="5"/>
      <c r="P52" s="2"/>
    </row>
    <row r="53" spans="1:16">
      <c r="A53" s="2"/>
      <c r="B53" s="26"/>
      <c r="C53" s="2"/>
      <c r="D53" s="2"/>
      <c r="E53" s="2"/>
      <c r="F53" s="2"/>
      <c r="G53" s="2"/>
      <c r="H53" s="20"/>
      <c r="I53" s="3"/>
      <c r="J53" s="2"/>
      <c r="K53" s="2"/>
      <c r="L53" s="4"/>
      <c r="M53" s="2"/>
      <c r="N53" s="12"/>
      <c r="O53" s="7"/>
      <c r="P53" s="2"/>
    </row>
    <row r="54" spans="1:16">
      <c r="A54" s="2"/>
      <c r="B54" s="26"/>
      <c r="C54" s="2"/>
      <c r="D54" s="2"/>
      <c r="E54" s="2"/>
      <c r="F54" s="2"/>
      <c r="G54" s="2"/>
      <c r="H54" s="20"/>
      <c r="I54" s="3"/>
      <c r="J54" s="2"/>
      <c r="K54" s="2"/>
      <c r="L54" s="4"/>
      <c r="M54" s="2"/>
      <c r="N54" s="12"/>
      <c r="O54" s="7"/>
      <c r="P54" s="2"/>
    </row>
    <row r="55" spans="1:16">
      <c r="A55" s="2"/>
      <c r="B55" s="26"/>
      <c r="C55" s="2"/>
      <c r="D55" s="2"/>
      <c r="E55" s="2"/>
      <c r="F55" s="2"/>
      <c r="G55" s="2"/>
      <c r="H55" s="20"/>
      <c r="I55" s="8"/>
      <c r="J55" s="2"/>
      <c r="K55" s="2"/>
      <c r="L55" s="4"/>
      <c r="M55" s="2"/>
      <c r="N55" s="12"/>
      <c r="O55" s="7"/>
      <c r="P55" s="2"/>
    </row>
    <row r="56" spans="1:16">
      <c r="A56" s="2"/>
      <c r="B56" s="26"/>
      <c r="C56" s="2"/>
      <c r="D56" s="2"/>
      <c r="E56" s="2"/>
      <c r="F56" s="2"/>
      <c r="G56" s="2"/>
      <c r="H56" s="20"/>
      <c r="I56" s="8"/>
      <c r="J56" s="2"/>
      <c r="K56" s="2"/>
      <c r="L56" s="4"/>
      <c r="M56" s="2"/>
      <c r="N56" s="12"/>
      <c r="O56" s="7"/>
      <c r="P56" s="2"/>
    </row>
    <row r="57" spans="1:16">
      <c r="A57" s="181"/>
      <c r="B57" s="181"/>
      <c r="C57" s="181"/>
      <c r="D57" s="181"/>
      <c r="E57" s="181"/>
      <c r="F57" s="181"/>
      <c r="G57" s="181"/>
      <c r="I57" s="6"/>
      <c r="O57" s="10"/>
      <c r="P57" s="10"/>
    </row>
    <row r="58" spans="1:16">
      <c r="A58" s="6"/>
      <c r="B58" s="27"/>
      <c r="C58" s="11"/>
      <c r="D58" s="11"/>
      <c r="E58" s="11"/>
      <c r="F58" s="11"/>
      <c r="G58" s="11"/>
      <c r="I58" s="6"/>
      <c r="J58" s="12"/>
      <c r="M58" s="6"/>
      <c r="O58" s="10"/>
      <c r="P58" s="10"/>
    </row>
    <row r="59" spans="1:16">
      <c r="A59" s="10"/>
      <c r="I59" s="10"/>
      <c r="J59" s="1"/>
      <c r="M59" s="6"/>
      <c r="N59" s="19"/>
      <c r="O59" s="11"/>
      <c r="P59" s="11"/>
    </row>
    <row r="60" spans="1:16">
      <c r="A60" s="11"/>
      <c r="B60" s="29"/>
      <c r="C60" s="14"/>
      <c r="D60" s="14"/>
      <c r="E60" s="14"/>
      <c r="F60" s="14"/>
      <c r="G60" s="14"/>
      <c r="H60" s="23"/>
      <c r="I60" s="11"/>
      <c r="J60" s="1"/>
      <c r="K60" s="13"/>
      <c r="L60" s="14"/>
      <c r="M60" s="15"/>
      <c r="N60" s="19"/>
      <c r="O60" s="6"/>
      <c r="P60" s="10"/>
    </row>
    <row r="61" spans="1:16">
      <c r="A61" s="11"/>
      <c r="B61" s="29"/>
      <c r="C61" s="14"/>
      <c r="D61" s="14"/>
      <c r="E61" s="14"/>
      <c r="F61" s="14"/>
      <c r="G61" s="14"/>
      <c r="H61" s="24"/>
      <c r="I61" s="11"/>
      <c r="J61" s="1"/>
      <c r="K61" s="13"/>
      <c r="L61" s="14"/>
      <c r="M61" s="15"/>
      <c r="N61" s="19"/>
      <c r="O61" s="6"/>
      <c r="P61" s="10"/>
    </row>
    <row r="62" spans="1:16">
      <c r="A62" s="11"/>
      <c r="B62" s="29"/>
      <c r="C62" s="14"/>
      <c r="D62" s="14"/>
      <c r="E62" s="14"/>
      <c r="F62" s="14"/>
      <c r="G62" s="14"/>
      <c r="H62" s="24"/>
      <c r="I62" s="11"/>
      <c r="J62" s="1"/>
      <c r="K62" s="13"/>
      <c r="L62" s="14"/>
      <c r="M62" s="15"/>
      <c r="N62" s="19"/>
      <c r="O62" s="6"/>
      <c r="P62" s="6"/>
    </row>
    <row r="63" spans="1:16">
      <c r="H63" s="24"/>
    </row>
    <row r="64" spans="1:16">
      <c r="A64" s="181"/>
      <c r="B64" s="181"/>
      <c r="C64" s="181"/>
      <c r="D64" s="181"/>
      <c r="E64" s="181"/>
      <c r="F64" s="181"/>
      <c r="G64" s="181"/>
      <c r="H64" s="24"/>
    </row>
    <row r="65" spans="1:13">
      <c r="A65" s="6"/>
      <c r="B65" s="27"/>
      <c r="C65" s="11"/>
      <c r="D65" s="11"/>
      <c r="E65" s="11"/>
      <c r="F65" s="11"/>
      <c r="G65" s="11"/>
      <c r="H65" s="24"/>
      <c r="J65" s="12"/>
      <c r="M65" s="6"/>
    </row>
    <row r="66" spans="1:13">
      <c r="A66" s="10"/>
      <c r="B66" s="27"/>
      <c r="C66" s="11"/>
      <c r="D66" s="11"/>
      <c r="E66" s="11"/>
      <c r="F66" s="11"/>
      <c r="G66" s="11"/>
      <c r="H66" s="24"/>
      <c r="J66" s="1"/>
      <c r="M66" s="16"/>
    </row>
    <row r="67" spans="1:13">
      <c r="A67" s="11"/>
      <c r="B67" s="29"/>
      <c r="C67" s="14"/>
      <c r="D67" s="14"/>
      <c r="E67" s="14"/>
      <c r="F67" s="14"/>
      <c r="G67" s="14"/>
      <c r="H67" s="23"/>
      <c r="J67" s="1"/>
      <c r="K67" s="13"/>
      <c r="L67" s="14"/>
      <c r="M67" s="15"/>
    </row>
    <row r="68" spans="1:13">
      <c r="A68" s="11"/>
      <c r="B68" s="29"/>
      <c r="C68" s="14"/>
      <c r="D68" s="14"/>
      <c r="E68" s="14"/>
      <c r="F68" s="14"/>
      <c r="G68" s="14"/>
      <c r="H68" s="24"/>
      <c r="J68" s="1"/>
      <c r="K68" s="13"/>
      <c r="L68" s="14"/>
      <c r="M68" s="15"/>
    </row>
    <row r="69" spans="1:13">
      <c r="A69" s="11"/>
      <c r="B69" s="29"/>
      <c r="C69" s="14"/>
      <c r="D69" s="14"/>
      <c r="E69" s="14"/>
      <c r="F69" s="14"/>
      <c r="G69" s="14"/>
      <c r="H69" s="24"/>
      <c r="J69" s="1"/>
      <c r="K69" s="13"/>
      <c r="L69" s="14"/>
      <c r="M69" s="15"/>
    </row>
    <row r="70" spans="1:13">
      <c r="H70" s="24"/>
    </row>
    <row r="71" spans="1:13">
      <c r="A71" s="10"/>
      <c r="B71" s="10"/>
      <c r="C71" s="10"/>
      <c r="D71" s="10"/>
      <c r="E71" s="10"/>
      <c r="F71" s="10"/>
      <c r="G71" s="10"/>
      <c r="H71" s="24"/>
    </row>
    <row r="72" spans="1:13">
      <c r="A72" s="6"/>
      <c r="B72" s="27"/>
      <c r="C72" s="11"/>
      <c r="D72" s="11"/>
      <c r="E72" s="11"/>
      <c r="F72" s="11"/>
      <c r="G72" s="11"/>
      <c r="H72" s="24"/>
    </row>
    <row r="73" spans="1:13">
      <c r="A73" s="10"/>
      <c r="B73" s="27"/>
      <c r="C73" s="11"/>
      <c r="D73" s="11"/>
      <c r="E73" s="11"/>
      <c r="F73" s="11"/>
      <c r="G73" s="11"/>
      <c r="H73" s="24"/>
      <c r="J73" s="12"/>
      <c r="M73" s="6"/>
    </row>
    <row r="74" spans="1:13">
      <c r="A74" s="11"/>
      <c r="B74" s="29"/>
      <c r="C74" s="14"/>
      <c r="D74" s="14"/>
      <c r="E74" s="14"/>
      <c r="F74" s="14"/>
      <c r="G74" s="14"/>
      <c r="H74" s="23"/>
      <c r="J74" s="1"/>
      <c r="M74" s="6"/>
    </row>
    <row r="75" spans="1:13">
      <c r="A75" s="11"/>
      <c r="B75" s="29"/>
      <c r="C75" s="14"/>
      <c r="D75" s="14"/>
      <c r="E75" s="14"/>
      <c r="F75" s="14"/>
      <c r="G75" s="14"/>
      <c r="H75" s="24"/>
      <c r="J75" s="1"/>
      <c r="K75" s="13"/>
      <c r="L75" s="14"/>
      <c r="M75" s="15"/>
    </row>
    <row r="76" spans="1:13">
      <c r="A76" s="11"/>
      <c r="B76" s="29"/>
      <c r="C76" s="14"/>
      <c r="D76" s="14"/>
      <c r="E76" s="14"/>
      <c r="F76" s="14"/>
      <c r="G76" s="14"/>
      <c r="H76" s="24"/>
      <c r="J76" s="1"/>
      <c r="K76" s="13"/>
      <c r="L76" s="14"/>
      <c r="M76" s="15"/>
    </row>
    <row r="77" spans="1:13">
      <c r="J77" s="1"/>
      <c r="K77" s="13"/>
      <c r="L77" s="14"/>
      <c r="M77" s="15"/>
    </row>
  </sheetData>
  <mergeCells count="24">
    <mergeCell ref="N43:O43"/>
    <mergeCell ref="A1:J1"/>
    <mergeCell ref="D17:E17"/>
    <mergeCell ref="D4:E4"/>
    <mergeCell ref="D5:E5"/>
    <mergeCell ref="A2:G2"/>
    <mergeCell ref="D6:E6"/>
    <mergeCell ref="D7:E7"/>
    <mergeCell ref="D11:E11"/>
    <mergeCell ref="D12:E12"/>
    <mergeCell ref="D13:E13"/>
    <mergeCell ref="D29:E29"/>
    <mergeCell ref="A64:G64"/>
    <mergeCell ref="D18:E18"/>
    <mergeCell ref="D19:E19"/>
    <mergeCell ref="D23:E23"/>
    <mergeCell ref="D24:E24"/>
    <mergeCell ref="D35:E35"/>
    <mergeCell ref="D36:E36"/>
    <mergeCell ref="D37:E37"/>
    <mergeCell ref="D25:E25"/>
    <mergeCell ref="A57:G57"/>
    <mergeCell ref="D30:E30"/>
    <mergeCell ref="D31:E31"/>
  </mergeCells>
  <phoneticPr fontId="2" type="noConversion"/>
  <hyperlinks>
    <hyperlink ref="L14" r:id="rId1"/>
  </hyperlinks>
  <printOptions horizontalCentered="1" verticalCentered="1"/>
  <pageMargins left="0.74803149606299213" right="0.74803149606299213" top="0.39370078740157483" bottom="0.39370078740157483" header="0" footer="0.51181102362204722"/>
  <pageSetup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2">
    <pageSetUpPr fitToPage="1"/>
  </sheetPr>
  <dimension ref="A1:W83"/>
  <sheetViews>
    <sheetView topLeftCell="E1" workbookViewId="0">
      <selection activeCell="T12" sqref="T12"/>
    </sheetView>
  </sheetViews>
  <sheetFormatPr defaultColWidth="9.140625" defaultRowHeight="12.75"/>
  <cols>
    <col min="1" max="1" width="9.5703125" style="38" bestFit="1" customWidth="1"/>
    <col min="2" max="2" width="8.140625" style="32" bestFit="1" customWidth="1"/>
    <col min="3" max="3" width="6.85546875" style="1" bestFit="1" customWidth="1"/>
    <col min="4" max="4" width="8.7109375" style="1" bestFit="1" customWidth="1"/>
    <col min="5" max="5" width="23" style="1" bestFit="1" customWidth="1"/>
    <col min="6" max="6" width="17.85546875" style="1" customWidth="1"/>
    <col min="7" max="7" width="9" style="34" customWidth="1"/>
    <col min="8" max="8" width="9" style="28" customWidth="1"/>
    <col min="9" max="9" width="10" style="35" bestFit="1" customWidth="1"/>
    <col min="10" max="10" width="6.85546875" style="1" bestFit="1" customWidth="1"/>
    <col min="11" max="11" width="8.7109375" style="36" bestFit="1" customWidth="1"/>
    <col min="12" max="12" width="10.42578125" style="32" bestFit="1" customWidth="1"/>
    <col min="13" max="13" width="12.7109375" style="37" bestFit="1" customWidth="1"/>
    <col min="14" max="14" width="14.5703125" style="32" bestFit="1" customWidth="1"/>
    <col min="15" max="15" width="16.140625" style="32" bestFit="1" customWidth="1"/>
    <col min="16" max="16" width="15.7109375" style="32" customWidth="1"/>
    <col min="17" max="17" width="17.42578125" style="32" bestFit="1" customWidth="1"/>
    <col min="18" max="18" width="11.42578125" style="32" bestFit="1" customWidth="1"/>
    <col min="19" max="19" width="9.140625" style="1"/>
    <col min="20" max="20" width="9.140625" style="33"/>
    <col min="21" max="16384" width="9.140625" style="1"/>
  </cols>
  <sheetData>
    <row r="1" spans="1:23" ht="15.75">
      <c r="A1" s="190" t="s">
        <v>9</v>
      </c>
      <c r="B1" s="190"/>
      <c r="C1" s="190"/>
      <c r="D1" s="190"/>
      <c r="E1" s="190"/>
      <c r="F1" s="190"/>
      <c r="G1" s="190"/>
      <c r="H1" s="190"/>
      <c r="I1" s="94"/>
      <c r="J1" s="54"/>
      <c r="K1" s="95"/>
      <c r="L1" s="96"/>
      <c r="M1" s="97"/>
      <c r="N1" s="98"/>
      <c r="O1" s="98"/>
      <c r="P1" s="98"/>
      <c r="Q1" s="98"/>
      <c r="R1" s="98"/>
      <c r="S1" s="81"/>
      <c r="T1" s="147"/>
      <c r="U1" s="81"/>
      <c r="V1" s="81"/>
      <c r="W1" s="81"/>
    </row>
    <row r="2" spans="1:23" ht="15.75">
      <c r="A2" s="191" t="s">
        <v>13</v>
      </c>
      <c r="B2" s="191"/>
      <c r="C2" s="191"/>
      <c r="D2" s="191"/>
      <c r="E2" s="191"/>
      <c r="F2" s="191"/>
      <c r="G2" s="191"/>
      <c r="H2" s="191"/>
      <c r="I2" s="52">
        <f>+Beregning!H2</f>
        <v>0.5</v>
      </c>
      <c r="J2" s="53">
        <f>G7*I2</f>
        <v>1100</v>
      </c>
      <c r="K2" s="94" t="s">
        <v>14</v>
      </c>
      <c r="L2" s="98"/>
      <c r="M2" s="97"/>
      <c r="N2" s="96"/>
      <c r="O2" s="96"/>
      <c r="P2" s="96"/>
      <c r="Q2" s="96"/>
      <c r="R2" s="96"/>
      <c r="S2" s="89"/>
      <c r="T2" s="147"/>
      <c r="U2" s="81"/>
      <c r="V2" s="81"/>
      <c r="W2" s="81"/>
    </row>
    <row r="3" spans="1:23" ht="13.5" customHeight="1" thickBot="1">
      <c r="A3" s="187" t="s">
        <v>24</v>
      </c>
      <c r="B3" s="187"/>
      <c r="C3" s="187"/>
      <c r="D3" s="58" t="s">
        <v>36</v>
      </c>
      <c r="E3" s="58" t="s">
        <v>39</v>
      </c>
      <c r="F3" s="58" t="s">
        <v>37</v>
      </c>
      <c r="G3" s="182" t="s">
        <v>38</v>
      </c>
      <c r="H3" s="182"/>
      <c r="I3" s="99" t="s">
        <v>40</v>
      </c>
      <c r="J3" s="55"/>
      <c r="K3" s="100" t="s">
        <v>8</v>
      </c>
      <c r="L3" s="57"/>
      <c r="M3" s="196" t="s">
        <v>46</v>
      </c>
      <c r="N3" s="196"/>
      <c r="O3" s="196"/>
      <c r="P3" s="196"/>
      <c r="Q3" s="196"/>
      <c r="R3" s="196"/>
      <c r="S3" s="89"/>
      <c r="T3" s="147"/>
      <c r="U3" s="81"/>
      <c r="V3" s="81"/>
      <c r="W3" s="81"/>
    </row>
    <row r="4" spans="1:23">
      <c r="A4" s="101" t="s">
        <v>1</v>
      </c>
      <c r="B4" s="102">
        <v>15</v>
      </c>
      <c r="C4" s="103" t="s">
        <v>7</v>
      </c>
      <c r="D4" s="103" t="s">
        <v>3</v>
      </c>
      <c r="E4" s="104" t="s">
        <v>32</v>
      </c>
      <c r="F4" s="105">
        <f>+F13*B6</f>
        <v>125</v>
      </c>
      <c r="G4" s="106">
        <v>124</v>
      </c>
      <c r="H4" s="103" t="s">
        <v>6</v>
      </c>
      <c r="I4" s="107"/>
      <c r="J4" s="103"/>
      <c r="K4" s="108"/>
      <c r="L4" s="197" t="s">
        <v>73</v>
      </c>
      <c r="M4" s="155" t="s">
        <v>57</v>
      </c>
      <c r="N4" s="156" t="s">
        <v>58</v>
      </c>
      <c r="O4" s="156" t="s">
        <v>59</v>
      </c>
      <c r="P4" s="156" t="s">
        <v>60</v>
      </c>
      <c r="Q4" s="156" t="s">
        <v>61</v>
      </c>
      <c r="R4" s="157" t="s">
        <v>55</v>
      </c>
      <c r="S4" s="89"/>
      <c r="T4" s="147"/>
      <c r="U4" s="81"/>
      <c r="V4" s="81"/>
      <c r="W4" s="81"/>
    </row>
    <row r="5" spans="1:23">
      <c r="A5" s="110" t="s">
        <v>25</v>
      </c>
      <c r="B5" s="111">
        <v>100</v>
      </c>
      <c r="C5" s="55" t="s">
        <v>6</v>
      </c>
      <c r="D5" s="55" t="s">
        <v>4</v>
      </c>
      <c r="E5" s="96" t="s">
        <v>33</v>
      </c>
      <c r="F5" s="112">
        <f>+F12/((B4/B9)-1)</f>
        <v>166.66666666666666</v>
      </c>
      <c r="G5" s="113">
        <v>165</v>
      </c>
      <c r="H5" s="55" t="s">
        <v>6</v>
      </c>
      <c r="I5" s="114"/>
      <c r="J5" s="55"/>
      <c r="K5" s="115"/>
      <c r="L5" s="197"/>
      <c r="M5" s="158">
        <v>0</v>
      </c>
      <c r="N5" s="116">
        <v>8.3000000000000007</v>
      </c>
      <c r="O5" s="109">
        <f t="shared" ref="O5:O10" si="0">+N5*10</f>
        <v>83</v>
      </c>
      <c r="P5" s="116">
        <v>7.7</v>
      </c>
      <c r="Q5" s="109">
        <f>+P5*10</f>
        <v>77</v>
      </c>
      <c r="R5" s="159">
        <f>+O5-Q5</f>
        <v>6</v>
      </c>
      <c r="S5" s="89"/>
      <c r="T5" s="147"/>
      <c r="U5" s="81"/>
      <c r="V5" s="81"/>
      <c r="W5" s="81"/>
    </row>
    <row r="6" spans="1:23">
      <c r="A6" s="110" t="s">
        <v>5</v>
      </c>
      <c r="B6" s="117">
        <v>1000</v>
      </c>
      <c r="C6" s="55" t="s">
        <v>6</v>
      </c>
      <c r="D6" s="118">
        <f>+B6+$J$2</f>
        <v>2100</v>
      </c>
      <c r="E6" s="118"/>
      <c r="F6" s="50"/>
      <c r="G6" s="119"/>
      <c r="H6" s="118"/>
      <c r="I6" s="100"/>
      <c r="J6" s="55"/>
      <c r="K6" s="115"/>
      <c r="L6" s="197"/>
      <c r="M6" s="158">
        <v>0.25</v>
      </c>
      <c r="N6" s="116">
        <v>8.25</v>
      </c>
      <c r="O6" s="109">
        <f t="shared" si="0"/>
        <v>82.5</v>
      </c>
      <c r="P6" s="116">
        <v>7.89</v>
      </c>
      <c r="Q6" s="109">
        <f>+P6*10</f>
        <v>78.899999999999991</v>
      </c>
      <c r="R6" s="159">
        <f>+O6-Q6</f>
        <v>3.6000000000000085</v>
      </c>
      <c r="S6" s="89"/>
      <c r="T6" s="147"/>
      <c r="U6" s="81"/>
      <c r="V6" s="81"/>
      <c r="W6" s="81"/>
    </row>
    <row r="7" spans="1:23">
      <c r="A7" s="110" t="s">
        <v>28</v>
      </c>
      <c r="B7" s="111">
        <v>3</v>
      </c>
      <c r="C7" s="55" t="s">
        <v>6</v>
      </c>
      <c r="D7" s="118"/>
      <c r="E7" s="189" t="s">
        <v>49</v>
      </c>
      <c r="F7" s="189"/>
      <c r="G7" s="120">
        <v>2200</v>
      </c>
      <c r="H7" s="121" t="s">
        <v>6</v>
      </c>
      <c r="I7" s="122">
        <f>+G7/1000</f>
        <v>2.2000000000000002</v>
      </c>
      <c r="J7" s="123" t="s">
        <v>85</v>
      </c>
      <c r="K7" s="115"/>
      <c r="L7" s="197"/>
      <c r="M7" s="158">
        <v>0.5</v>
      </c>
      <c r="N7" s="116">
        <v>8.1999999999999993</v>
      </c>
      <c r="O7" s="109">
        <f t="shared" si="0"/>
        <v>82</v>
      </c>
      <c r="P7" s="116">
        <v>7.99</v>
      </c>
      <c r="Q7" s="109">
        <f>+P7*10</f>
        <v>79.900000000000006</v>
      </c>
      <c r="R7" s="159">
        <f>+O7-Q7</f>
        <v>2.0999999999999943</v>
      </c>
      <c r="S7" s="89"/>
      <c r="T7" s="147"/>
      <c r="U7" s="81"/>
      <c r="V7" s="81"/>
      <c r="W7" s="81"/>
    </row>
    <row r="8" spans="1:23">
      <c r="A8" s="110" t="s">
        <v>25</v>
      </c>
      <c r="B8" s="111">
        <v>100</v>
      </c>
      <c r="C8" s="55" t="s">
        <v>6</v>
      </c>
      <c r="D8" s="118"/>
      <c r="E8" s="118"/>
      <c r="F8" s="50"/>
      <c r="G8" s="119"/>
      <c r="H8" s="118"/>
      <c r="I8" s="100"/>
      <c r="J8" s="55"/>
      <c r="K8" s="115"/>
      <c r="L8" s="197"/>
      <c r="M8" s="158">
        <v>0.75</v>
      </c>
      <c r="N8" s="116">
        <v>8.1999999999999993</v>
      </c>
      <c r="O8" s="109">
        <f t="shared" si="0"/>
        <v>82</v>
      </c>
      <c r="P8" s="116">
        <v>8</v>
      </c>
      <c r="Q8" s="109">
        <f>+P8*10</f>
        <v>80</v>
      </c>
      <c r="R8" s="159">
        <f>+O8-Q8</f>
        <v>2</v>
      </c>
      <c r="S8" s="89"/>
      <c r="T8" s="147"/>
      <c r="U8" s="81"/>
      <c r="V8" s="81"/>
      <c r="W8" s="81"/>
    </row>
    <row r="9" spans="1:23">
      <c r="A9" s="110" t="s">
        <v>26</v>
      </c>
      <c r="B9" s="111">
        <v>9</v>
      </c>
      <c r="C9" s="55" t="s">
        <v>7</v>
      </c>
      <c r="D9" s="121">
        <f>+B9*10</f>
        <v>90</v>
      </c>
      <c r="E9" s="124" t="str">
        <f>CONCATENATE($E$14,K9,$G$14)</f>
        <v>Slukker ved 87,74 ºC</v>
      </c>
      <c r="F9" s="125" t="s">
        <v>47</v>
      </c>
      <c r="G9" s="119"/>
      <c r="H9" s="118"/>
      <c r="I9" s="126">
        <f>+(B4*G5*(G4+D6))/(G4*G5+G4*D6+G5*D6)</f>
        <v>8.7739097169089515</v>
      </c>
      <c r="J9" s="50"/>
      <c r="K9" s="127">
        <f>ROUND(+I9*10,2)</f>
        <v>87.74</v>
      </c>
      <c r="L9" s="197"/>
      <c r="M9" s="158">
        <v>1</v>
      </c>
      <c r="N9" s="116">
        <v>8.1999999999999993</v>
      </c>
      <c r="O9" s="109">
        <f t="shared" si="0"/>
        <v>82</v>
      </c>
      <c r="P9" s="116">
        <v>8.0399999999999991</v>
      </c>
      <c r="Q9" s="109">
        <f>+P9*10</f>
        <v>80.399999999999991</v>
      </c>
      <c r="R9" s="159">
        <f>+O9-Q9</f>
        <v>1.6000000000000085</v>
      </c>
      <c r="S9" s="89"/>
      <c r="T9" s="147"/>
      <c r="U9" s="81"/>
      <c r="V9" s="81"/>
      <c r="W9" s="81"/>
    </row>
    <row r="10" spans="1:23" ht="15.75" thickBot="1">
      <c r="A10" s="110" t="s">
        <v>27</v>
      </c>
      <c r="B10" s="111">
        <v>8</v>
      </c>
      <c r="C10" s="55" t="s">
        <v>7</v>
      </c>
      <c r="D10" s="121">
        <f>+B10*10</f>
        <v>80</v>
      </c>
      <c r="E10" s="124" t="str">
        <f>CONCATENATE($F$14,K10,$G$14)</f>
        <v>Tænder ved 82,85 ºC</v>
      </c>
      <c r="F10" s="125" t="s">
        <v>48</v>
      </c>
      <c r="G10" s="119"/>
      <c r="H10" s="118"/>
      <c r="I10" s="126">
        <f>+(B4*G5*D6)/(G4*G5+G4*D6+G5*D6)</f>
        <v>8.2847169089517987</v>
      </c>
      <c r="J10" s="50"/>
      <c r="K10" s="127">
        <f>ROUND(+I10*10,2)</f>
        <v>82.85</v>
      </c>
      <c r="L10" s="197"/>
      <c r="M10" s="160" t="s">
        <v>56</v>
      </c>
      <c r="N10" s="161">
        <f>AVERAGE(N5:N9)</f>
        <v>8.23</v>
      </c>
      <c r="O10" s="161">
        <f t="shared" si="0"/>
        <v>82.300000000000011</v>
      </c>
      <c r="P10" s="161">
        <f>AVERAGE(P5:P9)</f>
        <v>7.9239999999999995</v>
      </c>
      <c r="Q10" s="161">
        <f>AVERAGE(Q5:Q9)</f>
        <v>79.239999999999981</v>
      </c>
      <c r="R10" s="162">
        <f>+(N10*10)-(P10*10)</f>
        <v>3.0600000000000165</v>
      </c>
      <c r="S10" s="89"/>
      <c r="T10" s="83" t="s">
        <v>87</v>
      </c>
      <c r="U10" s="81"/>
      <c r="V10" s="81"/>
      <c r="W10" s="81"/>
    </row>
    <row r="11" spans="1:23" ht="13.5" thickBot="1">
      <c r="A11" s="110" t="s">
        <v>30</v>
      </c>
      <c r="B11" s="96">
        <f>+B9-B10</f>
        <v>1</v>
      </c>
      <c r="C11" s="55" t="s">
        <v>7</v>
      </c>
      <c r="D11" s="121">
        <f>+B11*10</f>
        <v>10</v>
      </c>
      <c r="E11" s="124" t="str">
        <f>CONCATENATE($H$14,K11,$G$14)</f>
        <v>Delta 4,89 ºC</v>
      </c>
      <c r="F11" s="125" t="s">
        <v>30</v>
      </c>
      <c r="G11" s="119"/>
      <c r="H11" s="118"/>
      <c r="I11" s="126">
        <f>+I9-I10</f>
        <v>0.48919280795715281</v>
      </c>
      <c r="J11" s="50"/>
      <c r="K11" s="127">
        <f>ROUND(+I11*10,2)</f>
        <v>4.8899999999999997</v>
      </c>
      <c r="L11" s="197"/>
      <c r="M11" s="128"/>
      <c r="N11" s="129"/>
      <c r="O11" s="114"/>
      <c r="P11" s="129"/>
      <c r="Q11" s="114"/>
      <c r="R11" s="130"/>
      <c r="S11" s="89"/>
      <c r="T11" s="84"/>
      <c r="U11" s="81"/>
      <c r="V11" s="81"/>
      <c r="W11" s="81"/>
    </row>
    <row r="12" spans="1:23" ht="13.5" thickBot="1">
      <c r="A12" s="192" t="s">
        <v>46</v>
      </c>
      <c r="B12" s="193"/>
      <c r="C12" s="193"/>
      <c r="D12" s="55" t="s">
        <v>34</v>
      </c>
      <c r="E12" s="96" t="s">
        <v>35</v>
      </c>
      <c r="F12" s="112">
        <f>+(F4*B6)/(F4+B6)</f>
        <v>111.11111111111111</v>
      </c>
      <c r="G12" s="119"/>
      <c r="H12" s="55" t="s">
        <v>6</v>
      </c>
      <c r="I12" s="100"/>
      <c r="J12" s="55"/>
      <c r="K12" s="131"/>
      <c r="L12" s="197"/>
      <c r="M12" s="163" t="s">
        <v>62</v>
      </c>
      <c r="N12" s="164">
        <v>5.55</v>
      </c>
      <c r="O12" s="165" t="s">
        <v>64</v>
      </c>
      <c r="P12" s="164">
        <v>5.6</v>
      </c>
      <c r="Q12" s="165" t="s">
        <v>63</v>
      </c>
      <c r="R12" s="166">
        <f>+P12-N12</f>
        <v>4.9999999999999822E-2</v>
      </c>
      <c r="S12" s="89"/>
      <c r="T12" s="84"/>
      <c r="U12" s="81"/>
      <c r="V12" s="81"/>
      <c r="W12" s="81"/>
    </row>
    <row r="13" spans="1:23" ht="13.5" thickBot="1">
      <c r="A13" s="194"/>
      <c r="B13" s="195"/>
      <c r="C13" s="195"/>
      <c r="D13" s="73" t="s">
        <v>29</v>
      </c>
      <c r="E13" s="132" t="s">
        <v>31</v>
      </c>
      <c r="F13" s="132">
        <f>+B11/B10</f>
        <v>0.125</v>
      </c>
      <c r="G13" s="133"/>
      <c r="H13" s="134"/>
      <c r="I13" s="135"/>
      <c r="J13" s="132"/>
      <c r="K13" s="136"/>
      <c r="L13" s="57"/>
      <c r="M13" s="128"/>
      <c r="N13" s="114"/>
      <c r="O13" s="114"/>
      <c r="P13" s="114"/>
      <c r="Q13" s="114"/>
      <c r="R13" s="114"/>
      <c r="S13" s="89"/>
      <c r="T13" s="84"/>
      <c r="U13" s="81"/>
      <c r="V13" s="81"/>
      <c r="W13" s="81"/>
    </row>
    <row r="14" spans="1:23" ht="16.5" thickBot="1">
      <c r="A14" s="137"/>
      <c r="B14" s="58"/>
      <c r="C14" s="58"/>
      <c r="D14" s="58"/>
      <c r="E14" s="58" t="s">
        <v>50</v>
      </c>
      <c r="F14" s="58" t="s">
        <v>51</v>
      </c>
      <c r="G14" s="138" t="s">
        <v>52</v>
      </c>
      <c r="H14" s="112" t="s">
        <v>54</v>
      </c>
      <c r="I14" s="99"/>
      <c r="J14" s="55"/>
      <c r="K14" s="126"/>
      <c r="L14" s="57"/>
      <c r="M14" s="196" t="s">
        <v>45</v>
      </c>
      <c r="N14" s="196"/>
      <c r="O14" s="196"/>
      <c r="P14" s="196"/>
      <c r="Q14" s="196"/>
      <c r="R14" s="196"/>
      <c r="S14" s="89"/>
      <c r="T14" s="85" t="s">
        <v>88</v>
      </c>
      <c r="U14" s="81"/>
      <c r="V14" s="81"/>
      <c r="W14" s="81"/>
    </row>
    <row r="15" spans="1:23">
      <c r="A15" s="101" t="s">
        <v>1</v>
      </c>
      <c r="B15" s="139">
        <f>+$B$4</f>
        <v>15</v>
      </c>
      <c r="C15" s="103" t="s">
        <v>7</v>
      </c>
      <c r="D15" s="103" t="s">
        <v>3</v>
      </c>
      <c r="E15" s="104" t="s">
        <v>32</v>
      </c>
      <c r="F15" s="105">
        <f>+F24*B17</f>
        <v>142.85714285714286</v>
      </c>
      <c r="G15" s="106">
        <v>140</v>
      </c>
      <c r="H15" s="103" t="s">
        <v>6</v>
      </c>
      <c r="I15" s="107"/>
      <c r="J15" s="103"/>
      <c r="K15" s="108"/>
      <c r="L15" s="197" t="s">
        <v>74</v>
      </c>
      <c r="M15" s="155" t="s">
        <v>57</v>
      </c>
      <c r="N15" s="156" t="s">
        <v>58</v>
      </c>
      <c r="O15" s="156" t="s">
        <v>59</v>
      </c>
      <c r="P15" s="156" t="s">
        <v>60</v>
      </c>
      <c r="Q15" s="156" t="s">
        <v>61</v>
      </c>
      <c r="R15" s="157" t="s">
        <v>55</v>
      </c>
      <c r="S15" s="89"/>
      <c r="T15" s="84"/>
      <c r="U15" s="81"/>
      <c r="V15" s="81"/>
      <c r="W15" s="81"/>
    </row>
    <row r="16" spans="1:23" ht="18.75">
      <c r="A16" s="110" t="s">
        <v>25</v>
      </c>
      <c r="B16" s="140">
        <f>+$B$5</f>
        <v>100</v>
      </c>
      <c r="C16" s="55" t="s">
        <v>6</v>
      </c>
      <c r="D16" s="55" t="s">
        <v>4</v>
      </c>
      <c r="E16" s="96" t="s">
        <v>33</v>
      </c>
      <c r="F16" s="112">
        <f>+F23/((B15/B20)-1)</f>
        <v>142.85714285714286</v>
      </c>
      <c r="G16" s="113">
        <v>140</v>
      </c>
      <c r="H16" s="55" t="s">
        <v>6</v>
      </c>
      <c r="I16" s="114"/>
      <c r="J16" s="55"/>
      <c r="K16" s="115"/>
      <c r="L16" s="197"/>
      <c r="M16" s="158">
        <v>0</v>
      </c>
      <c r="N16" s="116">
        <v>7.35</v>
      </c>
      <c r="O16" s="109">
        <f>+ROUND(N16,1)*10</f>
        <v>74</v>
      </c>
      <c r="P16" s="116">
        <v>6.78</v>
      </c>
      <c r="Q16" s="109">
        <f>+ROUND(P16,1)*10</f>
        <v>68</v>
      </c>
      <c r="R16" s="159">
        <f t="shared" ref="R16:R21" si="1">+(N16*10)-(P16*10)</f>
        <v>5.7000000000000028</v>
      </c>
      <c r="S16" s="89"/>
      <c r="T16" s="86" t="s">
        <v>89</v>
      </c>
      <c r="U16" s="81"/>
      <c r="V16" s="81"/>
      <c r="W16" s="81"/>
    </row>
    <row r="17" spans="1:23">
      <c r="A17" s="110" t="s">
        <v>5</v>
      </c>
      <c r="B17" s="56">
        <f>+$B$6</f>
        <v>1000</v>
      </c>
      <c r="C17" s="55" t="s">
        <v>6</v>
      </c>
      <c r="D17" s="118">
        <f>+B17+$J$2</f>
        <v>2100</v>
      </c>
      <c r="E17" s="118"/>
      <c r="F17" s="50"/>
      <c r="G17" s="119"/>
      <c r="H17" s="118"/>
      <c r="I17" s="100"/>
      <c r="J17" s="55"/>
      <c r="K17" s="115"/>
      <c r="L17" s="197"/>
      <c r="M17" s="158">
        <v>0.25</v>
      </c>
      <c r="N17" s="116">
        <v>7.27</v>
      </c>
      <c r="O17" s="109">
        <f>+ROUND(N17,1)*10</f>
        <v>73</v>
      </c>
      <c r="P17" s="116">
        <v>6.95</v>
      </c>
      <c r="Q17" s="109">
        <f>+ROUND(P17,1)*10</f>
        <v>70</v>
      </c>
      <c r="R17" s="159">
        <f t="shared" si="1"/>
        <v>3.1999999999999886</v>
      </c>
      <c r="S17" s="89"/>
      <c r="T17" s="147"/>
      <c r="U17" s="81"/>
      <c r="V17" s="81"/>
      <c r="W17" s="81"/>
    </row>
    <row r="18" spans="1:23">
      <c r="A18" s="110" t="s">
        <v>28</v>
      </c>
      <c r="B18" s="140">
        <f>+$B$7</f>
        <v>3</v>
      </c>
      <c r="C18" s="55" t="s">
        <v>6</v>
      </c>
      <c r="D18" s="118"/>
      <c r="E18" s="118"/>
      <c r="F18" s="50"/>
      <c r="G18" s="119"/>
      <c r="H18" s="118"/>
      <c r="I18" s="100"/>
      <c r="J18" s="55"/>
      <c r="K18" s="115"/>
      <c r="L18" s="197"/>
      <c r="M18" s="158">
        <v>0.5</v>
      </c>
      <c r="N18" s="116">
        <v>7.23</v>
      </c>
      <c r="O18" s="109">
        <f>+ROUND(N18,1)*10</f>
        <v>72</v>
      </c>
      <c r="P18" s="116">
        <v>7</v>
      </c>
      <c r="Q18" s="109">
        <f>+ROUND(P18,1)*10</f>
        <v>70</v>
      </c>
      <c r="R18" s="159">
        <f t="shared" si="1"/>
        <v>2.3000000000000114</v>
      </c>
      <c r="S18" s="89"/>
      <c r="T18" s="147"/>
      <c r="U18" s="81"/>
      <c r="V18" s="81"/>
      <c r="W18" s="81"/>
    </row>
    <row r="19" spans="1:23">
      <c r="A19" s="110" t="s">
        <v>25</v>
      </c>
      <c r="B19" s="140">
        <f>+B8</f>
        <v>100</v>
      </c>
      <c r="C19" s="55" t="s">
        <v>6</v>
      </c>
      <c r="D19" s="118"/>
      <c r="E19" s="118"/>
      <c r="F19" s="50"/>
      <c r="G19" s="119"/>
      <c r="H19" s="118"/>
      <c r="I19" s="100"/>
      <c r="J19" s="55"/>
      <c r="K19" s="115"/>
      <c r="L19" s="197"/>
      <c r="M19" s="158">
        <v>0.75</v>
      </c>
      <c r="N19" s="116">
        <v>7.21</v>
      </c>
      <c r="O19" s="109">
        <f>+ROUND(N19,1)*10</f>
        <v>72</v>
      </c>
      <c r="P19" s="116">
        <v>7.05</v>
      </c>
      <c r="Q19" s="109">
        <f>+ROUND(P19,1)*10</f>
        <v>71</v>
      </c>
      <c r="R19" s="159">
        <f t="shared" si="1"/>
        <v>1.5999999999999943</v>
      </c>
      <c r="S19" s="89"/>
      <c r="T19" s="147"/>
      <c r="U19" s="81"/>
      <c r="V19" s="81"/>
      <c r="W19" s="81"/>
    </row>
    <row r="20" spans="1:23">
      <c r="A20" s="110" t="s">
        <v>26</v>
      </c>
      <c r="B20" s="140">
        <f>+B9-1</f>
        <v>8</v>
      </c>
      <c r="C20" s="55" t="s">
        <v>7</v>
      </c>
      <c r="D20" s="121">
        <f>+B20*10</f>
        <v>80</v>
      </c>
      <c r="E20" s="124" t="str">
        <f>CONCATENATE($E$14,K20,$G$14)</f>
        <v>Slukker ved 77,42 ºC</v>
      </c>
      <c r="F20" s="125" t="s">
        <v>47</v>
      </c>
      <c r="G20" s="119"/>
      <c r="H20" s="118"/>
      <c r="I20" s="126">
        <f>+(B15*G16*(G15+D17))/(G15*G16+G15*D17+G16*D17)</f>
        <v>7.741935483870968</v>
      </c>
      <c r="J20" s="50"/>
      <c r="K20" s="127">
        <f>ROUND(+I20*10,2)</f>
        <v>77.42</v>
      </c>
      <c r="L20" s="197"/>
      <c r="M20" s="158">
        <v>1</v>
      </c>
      <c r="N20" s="116">
        <v>7.2</v>
      </c>
      <c r="O20" s="109">
        <f>+ROUND(N20,1)*10</f>
        <v>72</v>
      </c>
      <c r="P20" s="116">
        <v>7.06</v>
      </c>
      <c r="Q20" s="109">
        <f>+ROUND(P20,1)*10</f>
        <v>71</v>
      </c>
      <c r="R20" s="159">
        <f t="shared" si="1"/>
        <v>1.4000000000000057</v>
      </c>
      <c r="S20" s="89"/>
      <c r="T20" s="147"/>
      <c r="U20" s="81"/>
      <c r="V20" s="81"/>
      <c r="W20" s="81"/>
    </row>
    <row r="21" spans="1:23" ht="13.5" thickBot="1">
      <c r="A21" s="110" t="s">
        <v>27</v>
      </c>
      <c r="B21" s="140">
        <f>+B10-1</f>
        <v>7</v>
      </c>
      <c r="C21" s="55" t="s">
        <v>7</v>
      </c>
      <c r="D21" s="121">
        <f>+B21*10</f>
        <v>70</v>
      </c>
      <c r="E21" s="124" t="str">
        <f>CONCATENATE($F$14,K21,$G$14)</f>
        <v>Tænder ved 72,58 ºC</v>
      </c>
      <c r="F21" s="125" t="s">
        <v>48</v>
      </c>
      <c r="G21" s="119"/>
      <c r="H21" s="118"/>
      <c r="I21" s="126">
        <f>+(B15*G16*D17)/(G15*G16+G15*D17+G16*D17)</f>
        <v>7.258064516129032</v>
      </c>
      <c r="J21" s="50"/>
      <c r="K21" s="127">
        <f>ROUND(+I21*10,2)</f>
        <v>72.58</v>
      </c>
      <c r="L21" s="197"/>
      <c r="M21" s="160" t="s">
        <v>56</v>
      </c>
      <c r="N21" s="161">
        <f>AVERAGE(N16:N20)</f>
        <v>7.2520000000000007</v>
      </c>
      <c r="O21" s="161">
        <f>AVERAGE(O16:O20)</f>
        <v>72.599999999999994</v>
      </c>
      <c r="P21" s="161">
        <f>AVERAGE(P16:P20)</f>
        <v>6.9680000000000009</v>
      </c>
      <c r="Q21" s="161">
        <f>AVERAGE(Q16:Q20)</f>
        <v>70</v>
      </c>
      <c r="R21" s="162">
        <f t="shared" si="1"/>
        <v>2.8400000000000034</v>
      </c>
      <c r="S21" s="89"/>
      <c r="T21" s="147"/>
      <c r="U21" s="81"/>
      <c r="V21" s="81"/>
      <c r="W21" s="81"/>
    </row>
    <row r="22" spans="1:23" ht="13.5" thickBot="1">
      <c r="A22" s="110" t="s">
        <v>30</v>
      </c>
      <c r="B22" s="96">
        <f>+B20-B21</f>
        <v>1</v>
      </c>
      <c r="C22" s="55" t="s">
        <v>7</v>
      </c>
      <c r="D22" s="121">
        <f>+B22*10</f>
        <v>10</v>
      </c>
      <c r="E22" s="124" t="str">
        <f>CONCATENATE($H$14,K22,$G$14)</f>
        <v>Delta 4,84 ºC</v>
      </c>
      <c r="F22" s="125" t="s">
        <v>30</v>
      </c>
      <c r="G22" s="119"/>
      <c r="H22" s="118"/>
      <c r="I22" s="126">
        <f>+I20-I21</f>
        <v>0.48387096774193594</v>
      </c>
      <c r="J22" s="50"/>
      <c r="K22" s="127">
        <f>ROUND(+I22*10,2)</f>
        <v>4.84</v>
      </c>
      <c r="L22" s="197"/>
      <c r="M22" s="141"/>
      <c r="N22" s="140"/>
      <c r="O22" s="57"/>
      <c r="P22" s="96"/>
      <c r="Q22" s="96"/>
      <c r="R22" s="96"/>
      <c r="S22" s="89"/>
      <c r="T22" s="147"/>
      <c r="U22" s="81"/>
      <c r="V22" s="81"/>
      <c r="W22" s="81"/>
    </row>
    <row r="23" spans="1:23" ht="13.5" thickBot="1">
      <c r="A23" s="192" t="s">
        <v>45</v>
      </c>
      <c r="B23" s="193"/>
      <c r="C23" s="193"/>
      <c r="D23" s="55" t="s">
        <v>34</v>
      </c>
      <c r="E23" s="96" t="s">
        <v>35</v>
      </c>
      <c r="F23" s="112">
        <f>+(F15*B17)/(F15+B17)</f>
        <v>125.00000000000001</v>
      </c>
      <c r="G23" s="119"/>
      <c r="H23" s="55" t="s">
        <v>6</v>
      </c>
      <c r="I23" s="100"/>
      <c r="J23" s="55"/>
      <c r="K23" s="131"/>
      <c r="L23" s="197"/>
      <c r="M23" s="163" t="s">
        <v>62</v>
      </c>
      <c r="N23" s="164">
        <v>5.8</v>
      </c>
      <c r="O23" s="165" t="s">
        <v>64</v>
      </c>
      <c r="P23" s="164">
        <v>5.9</v>
      </c>
      <c r="Q23" s="165" t="s">
        <v>63</v>
      </c>
      <c r="R23" s="166">
        <f>+P23-N23</f>
        <v>0.10000000000000053</v>
      </c>
      <c r="S23" s="89"/>
      <c r="T23" s="147"/>
      <c r="U23" s="81"/>
      <c r="V23" s="81"/>
      <c r="W23" s="81"/>
    </row>
    <row r="24" spans="1:23" ht="13.5" thickBot="1">
      <c r="A24" s="194"/>
      <c r="B24" s="195"/>
      <c r="C24" s="195"/>
      <c r="D24" s="73" t="s">
        <v>29</v>
      </c>
      <c r="E24" s="132" t="s">
        <v>31</v>
      </c>
      <c r="F24" s="132">
        <f>+B22/B21</f>
        <v>0.14285714285714285</v>
      </c>
      <c r="G24" s="133"/>
      <c r="H24" s="134"/>
      <c r="I24" s="135"/>
      <c r="J24" s="132"/>
      <c r="K24" s="136"/>
      <c r="L24" s="98"/>
      <c r="M24" s="141"/>
      <c r="N24" s="140"/>
      <c r="O24" s="57"/>
      <c r="P24" s="96"/>
      <c r="Q24" s="96"/>
      <c r="R24" s="96"/>
      <c r="S24" s="89"/>
      <c r="T24" s="147"/>
      <c r="U24" s="81"/>
      <c r="V24" s="81"/>
      <c r="W24" s="81"/>
    </row>
    <row r="25" spans="1:23" ht="16.5" thickBot="1">
      <c r="A25" s="142"/>
      <c r="B25" s="98"/>
      <c r="C25" s="43"/>
      <c r="D25" s="43"/>
      <c r="E25" s="112"/>
      <c r="F25" s="112"/>
      <c r="G25" s="138"/>
      <c r="H25" s="112"/>
      <c r="I25" s="99"/>
      <c r="J25" s="112"/>
      <c r="K25" s="126"/>
      <c r="L25" s="98"/>
      <c r="M25" s="196" t="s">
        <v>44</v>
      </c>
      <c r="N25" s="196"/>
      <c r="O25" s="196"/>
      <c r="P25" s="196"/>
      <c r="Q25" s="196"/>
      <c r="R25" s="196"/>
      <c r="S25" s="89"/>
      <c r="T25" s="147"/>
      <c r="U25" s="81"/>
      <c r="V25" s="81"/>
      <c r="W25" s="81"/>
    </row>
    <row r="26" spans="1:23">
      <c r="A26" s="101" t="s">
        <v>1</v>
      </c>
      <c r="B26" s="139">
        <f>+$B$4</f>
        <v>15</v>
      </c>
      <c r="C26" s="103" t="s">
        <v>7</v>
      </c>
      <c r="D26" s="103" t="s">
        <v>3</v>
      </c>
      <c r="E26" s="104" t="s">
        <v>32</v>
      </c>
      <c r="F26" s="105">
        <f>+F35*B28</f>
        <v>166.66666666666666</v>
      </c>
      <c r="G26" s="106">
        <v>165</v>
      </c>
      <c r="H26" s="103" t="s">
        <v>6</v>
      </c>
      <c r="I26" s="107"/>
      <c r="J26" s="103"/>
      <c r="K26" s="108"/>
      <c r="L26" s="197" t="s">
        <v>75</v>
      </c>
      <c r="M26" s="155" t="s">
        <v>57</v>
      </c>
      <c r="N26" s="156" t="s">
        <v>58</v>
      </c>
      <c r="O26" s="156" t="s">
        <v>59</v>
      </c>
      <c r="P26" s="156" t="s">
        <v>60</v>
      </c>
      <c r="Q26" s="156" t="s">
        <v>61</v>
      </c>
      <c r="R26" s="157" t="s">
        <v>55</v>
      </c>
      <c r="S26" s="89"/>
      <c r="T26" s="147"/>
      <c r="U26" s="81"/>
      <c r="V26" s="81"/>
      <c r="W26" s="81"/>
    </row>
    <row r="27" spans="1:23">
      <c r="A27" s="110" t="s">
        <v>25</v>
      </c>
      <c r="B27" s="140">
        <f>+$B$5</f>
        <v>100</v>
      </c>
      <c r="C27" s="55" t="s">
        <v>6</v>
      </c>
      <c r="D27" s="55" t="s">
        <v>4</v>
      </c>
      <c r="E27" s="96" t="s">
        <v>33</v>
      </c>
      <c r="F27" s="112">
        <f>+F34/((B26/B31)-1)</f>
        <v>124.99999999999999</v>
      </c>
      <c r="G27" s="113">
        <v>124</v>
      </c>
      <c r="H27" s="55" t="s">
        <v>6</v>
      </c>
      <c r="I27" s="114"/>
      <c r="J27" s="55"/>
      <c r="K27" s="115"/>
      <c r="L27" s="197"/>
      <c r="M27" s="158">
        <v>0</v>
      </c>
      <c r="N27" s="116">
        <v>6.42</v>
      </c>
      <c r="O27" s="109">
        <f>+ROUND(N27,1)*10</f>
        <v>64</v>
      </c>
      <c r="P27" s="116">
        <v>5.84</v>
      </c>
      <c r="Q27" s="109">
        <f>+ROUND(P27,1)*10</f>
        <v>58</v>
      </c>
      <c r="R27" s="159">
        <f t="shared" ref="R27:R32" si="2">+(N27*10)-(P27*10)</f>
        <v>5.8000000000000043</v>
      </c>
      <c r="S27" s="89"/>
      <c r="T27" s="147"/>
      <c r="U27" s="81"/>
      <c r="V27" s="81"/>
      <c r="W27" s="81"/>
    </row>
    <row r="28" spans="1:23">
      <c r="A28" s="110" t="s">
        <v>5</v>
      </c>
      <c r="B28" s="56">
        <f>+$B$6</f>
        <v>1000</v>
      </c>
      <c r="C28" s="55" t="s">
        <v>6</v>
      </c>
      <c r="D28" s="118">
        <f>+B28+$J$2</f>
        <v>2100</v>
      </c>
      <c r="E28" s="118"/>
      <c r="F28" s="50"/>
      <c r="G28" s="119"/>
      <c r="H28" s="118"/>
      <c r="I28" s="100"/>
      <c r="J28" s="55"/>
      <c r="K28" s="115"/>
      <c r="L28" s="197"/>
      <c r="M28" s="158">
        <v>0.25</v>
      </c>
      <c r="N28" s="116">
        <v>6.3</v>
      </c>
      <c r="O28" s="109">
        <f>+ROUND(N28,1)*10</f>
        <v>63</v>
      </c>
      <c r="P28" s="116">
        <v>5.97</v>
      </c>
      <c r="Q28" s="109">
        <f>+ROUND(P28,1)*10</f>
        <v>60</v>
      </c>
      <c r="R28" s="159">
        <f t="shared" si="2"/>
        <v>3.3000000000000043</v>
      </c>
      <c r="S28" s="89"/>
      <c r="T28" s="147"/>
      <c r="U28" s="81"/>
      <c r="V28" s="81"/>
      <c r="W28" s="81"/>
    </row>
    <row r="29" spans="1:23">
      <c r="A29" s="110" t="s">
        <v>28</v>
      </c>
      <c r="B29" s="140">
        <f>+$B$7</f>
        <v>3</v>
      </c>
      <c r="C29" s="55" t="s">
        <v>6</v>
      </c>
      <c r="D29" s="118"/>
      <c r="E29" s="118"/>
      <c r="F29" s="50"/>
      <c r="G29" s="119"/>
      <c r="H29" s="118"/>
      <c r="I29" s="100"/>
      <c r="J29" s="55"/>
      <c r="K29" s="115"/>
      <c r="L29" s="197"/>
      <c r="M29" s="158">
        <v>0.5</v>
      </c>
      <c r="N29" s="116">
        <v>6.25</v>
      </c>
      <c r="O29" s="109">
        <f>+ROUND(N29,1)*10</f>
        <v>63</v>
      </c>
      <c r="P29" s="116">
        <v>6.03</v>
      </c>
      <c r="Q29" s="109">
        <f>+ROUND(P29,1)*10</f>
        <v>60</v>
      </c>
      <c r="R29" s="159">
        <f t="shared" si="2"/>
        <v>2.1999999999999957</v>
      </c>
      <c r="S29" s="89"/>
      <c r="T29" s="147"/>
      <c r="U29" s="81"/>
      <c r="V29" s="81"/>
      <c r="W29" s="81"/>
    </row>
    <row r="30" spans="1:23">
      <c r="A30" s="110" t="s">
        <v>25</v>
      </c>
      <c r="B30" s="140">
        <f>+B19</f>
        <v>100</v>
      </c>
      <c r="C30" s="55" t="s">
        <v>6</v>
      </c>
      <c r="D30" s="118"/>
      <c r="E30" s="118"/>
      <c r="F30" s="50"/>
      <c r="G30" s="119"/>
      <c r="H30" s="118"/>
      <c r="I30" s="100"/>
      <c r="J30" s="55"/>
      <c r="K30" s="115"/>
      <c r="L30" s="197"/>
      <c r="M30" s="158">
        <v>0.75</v>
      </c>
      <c r="N30" s="116">
        <v>6.23</v>
      </c>
      <c r="O30" s="109">
        <f>+ROUND(N30,1)*10</f>
        <v>62</v>
      </c>
      <c r="P30" s="116">
        <v>6.06</v>
      </c>
      <c r="Q30" s="109">
        <f>+ROUND(P30,1)*10</f>
        <v>61</v>
      </c>
      <c r="R30" s="159">
        <f t="shared" si="2"/>
        <v>1.7000000000000099</v>
      </c>
      <c r="S30" s="89"/>
      <c r="T30" s="147"/>
      <c r="U30" s="81"/>
      <c r="V30" s="81"/>
      <c r="W30" s="81"/>
    </row>
    <row r="31" spans="1:23">
      <c r="A31" s="110" t="s">
        <v>26</v>
      </c>
      <c r="B31" s="140">
        <f>+B20-1</f>
        <v>7</v>
      </c>
      <c r="C31" s="55" t="s">
        <v>7</v>
      </c>
      <c r="D31" s="121">
        <f>+B31*10</f>
        <v>70</v>
      </c>
      <c r="E31" s="124" t="str">
        <f>CONCATENATE($E$14,K31,$G$14)</f>
        <v>Slukker ved 67,15 ºC</v>
      </c>
      <c r="F31" s="125" t="s">
        <v>47</v>
      </c>
      <c r="G31" s="119"/>
      <c r="H31" s="118"/>
      <c r="I31" s="126">
        <f>+(B26*G27*(G26+D28))/(G26*G27+G26*D28+G27*D28)</f>
        <v>6.7152830910482022</v>
      </c>
      <c r="J31" s="50"/>
      <c r="K31" s="127">
        <f>ROUND(+I31*10,2)</f>
        <v>67.150000000000006</v>
      </c>
      <c r="L31" s="197"/>
      <c r="M31" s="158">
        <v>1</v>
      </c>
      <c r="N31" s="116">
        <v>6.2</v>
      </c>
      <c r="O31" s="109">
        <f>+ROUND(N31,1)*10</f>
        <v>62</v>
      </c>
      <c r="P31" s="116">
        <v>6.08</v>
      </c>
      <c r="Q31" s="109">
        <f>+ROUND(P31,1)*10</f>
        <v>61</v>
      </c>
      <c r="R31" s="159">
        <f t="shared" si="2"/>
        <v>1.2000000000000028</v>
      </c>
      <c r="S31" s="89"/>
      <c r="T31" s="147"/>
      <c r="U31" s="81"/>
      <c r="V31" s="81"/>
      <c r="W31" s="81"/>
    </row>
    <row r="32" spans="1:23" ht="13.5" thickBot="1">
      <c r="A32" s="110" t="s">
        <v>27</v>
      </c>
      <c r="B32" s="140">
        <f>+B21-1</f>
        <v>6</v>
      </c>
      <c r="C32" s="55" t="s">
        <v>7</v>
      </c>
      <c r="D32" s="121">
        <f>+B32*10</f>
        <v>60</v>
      </c>
      <c r="E32" s="124" t="str">
        <f>CONCATENATE($F$14,K32,$G$14)</f>
        <v>Tænder ved 62,26 ºC</v>
      </c>
      <c r="F32" s="125" t="s">
        <v>48</v>
      </c>
      <c r="G32" s="119"/>
      <c r="H32" s="118"/>
      <c r="I32" s="126">
        <f>+(B26*G27*D28)/(G26*G27+G26*D28+G27*D28)</f>
        <v>6.2260902830910485</v>
      </c>
      <c r="J32" s="50"/>
      <c r="K32" s="127">
        <f>ROUND(+I32*10,2)</f>
        <v>62.26</v>
      </c>
      <c r="L32" s="197"/>
      <c r="M32" s="160" t="s">
        <v>56</v>
      </c>
      <c r="N32" s="161">
        <f>AVERAGE(N27:N31)</f>
        <v>6.2799999999999994</v>
      </c>
      <c r="O32" s="161">
        <f>AVERAGE(O27:O31)</f>
        <v>62.8</v>
      </c>
      <c r="P32" s="161">
        <f>AVERAGE(P27:P31)</f>
        <v>5.9959999999999996</v>
      </c>
      <c r="Q32" s="161">
        <f>AVERAGE(Q27:Q31)</f>
        <v>60</v>
      </c>
      <c r="R32" s="162">
        <f t="shared" si="2"/>
        <v>2.8400000000000034</v>
      </c>
      <c r="S32" s="89"/>
      <c r="T32" s="147"/>
      <c r="U32" s="81"/>
      <c r="V32" s="81"/>
      <c r="W32" s="81"/>
    </row>
    <row r="33" spans="1:23" ht="13.5" thickBot="1">
      <c r="A33" s="110" t="s">
        <v>30</v>
      </c>
      <c r="B33" s="96">
        <f>+B31-B32</f>
        <v>1</v>
      </c>
      <c r="C33" s="55" t="s">
        <v>7</v>
      </c>
      <c r="D33" s="121">
        <f>+B33*10</f>
        <v>10</v>
      </c>
      <c r="E33" s="124" t="str">
        <f>CONCATENATE($H$14,K33,$G$14)</f>
        <v>Delta 4,89 ºC</v>
      </c>
      <c r="F33" s="125" t="s">
        <v>30</v>
      </c>
      <c r="G33" s="119"/>
      <c r="H33" s="118"/>
      <c r="I33" s="126">
        <f>+I31-I32</f>
        <v>0.4891928079571537</v>
      </c>
      <c r="J33" s="50"/>
      <c r="K33" s="127">
        <f>ROUND(+I33*10,2)</f>
        <v>4.8899999999999997</v>
      </c>
      <c r="L33" s="197"/>
      <c r="M33" s="141"/>
      <c r="N33" s="140"/>
      <c r="O33" s="57"/>
      <c r="P33" s="96"/>
      <c r="Q33" s="96"/>
      <c r="R33" s="96"/>
      <c r="S33" s="89"/>
      <c r="T33" s="147"/>
      <c r="U33" s="81"/>
      <c r="V33" s="81"/>
      <c r="W33" s="81"/>
    </row>
    <row r="34" spans="1:23" ht="13.5" thickBot="1">
      <c r="A34" s="192" t="s">
        <v>44</v>
      </c>
      <c r="B34" s="193"/>
      <c r="C34" s="193"/>
      <c r="D34" s="55" t="s">
        <v>34</v>
      </c>
      <c r="E34" s="96" t="s">
        <v>35</v>
      </c>
      <c r="F34" s="112">
        <f>+(F26*B28)/(F26+B28)</f>
        <v>142.85714285714283</v>
      </c>
      <c r="G34" s="119"/>
      <c r="H34" s="55" t="s">
        <v>6</v>
      </c>
      <c r="I34" s="100"/>
      <c r="J34" s="55"/>
      <c r="K34" s="131"/>
      <c r="L34" s="197"/>
      <c r="M34" s="163" t="s">
        <v>62</v>
      </c>
      <c r="N34" s="164">
        <v>6</v>
      </c>
      <c r="O34" s="165" t="s">
        <v>64</v>
      </c>
      <c r="P34" s="164">
        <v>6.15</v>
      </c>
      <c r="Q34" s="165" t="s">
        <v>63</v>
      </c>
      <c r="R34" s="166">
        <f>+P34-N34</f>
        <v>0.15000000000000036</v>
      </c>
      <c r="S34" s="89"/>
      <c r="T34" s="147"/>
      <c r="U34" s="81"/>
      <c r="V34" s="81"/>
      <c r="W34" s="81"/>
    </row>
    <row r="35" spans="1:23" ht="13.5" thickBot="1">
      <c r="A35" s="194"/>
      <c r="B35" s="195"/>
      <c r="C35" s="195"/>
      <c r="D35" s="73" t="s">
        <v>29</v>
      </c>
      <c r="E35" s="132" t="s">
        <v>31</v>
      </c>
      <c r="F35" s="132">
        <f>+B33/B32</f>
        <v>0.16666666666666666</v>
      </c>
      <c r="G35" s="133"/>
      <c r="H35" s="134"/>
      <c r="I35" s="135"/>
      <c r="J35" s="132"/>
      <c r="K35" s="136"/>
      <c r="L35" s="98"/>
      <c r="M35" s="141"/>
      <c r="N35" s="140"/>
      <c r="O35" s="57"/>
      <c r="P35" s="96"/>
      <c r="Q35" s="96"/>
      <c r="R35" s="96"/>
      <c r="S35" s="89"/>
      <c r="T35" s="147"/>
      <c r="U35" s="81"/>
      <c r="V35" s="81"/>
      <c r="W35" s="81"/>
    </row>
    <row r="36" spans="1:23" ht="16.5" thickBot="1">
      <c r="A36" s="142"/>
      <c r="B36" s="98"/>
      <c r="C36" s="43"/>
      <c r="D36" s="43"/>
      <c r="E36" s="43"/>
      <c r="F36" s="43"/>
      <c r="G36" s="143"/>
      <c r="H36" s="144"/>
      <c r="I36" s="145"/>
      <c r="J36" s="43"/>
      <c r="K36" s="146"/>
      <c r="L36" s="98"/>
      <c r="M36" s="196" t="s">
        <v>43</v>
      </c>
      <c r="N36" s="196"/>
      <c r="O36" s="196"/>
      <c r="P36" s="196"/>
      <c r="Q36" s="196"/>
      <c r="R36" s="196"/>
      <c r="S36" s="89"/>
      <c r="T36" s="147"/>
      <c r="U36" s="81"/>
      <c r="V36" s="81"/>
      <c r="W36" s="81"/>
    </row>
    <row r="37" spans="1:23">
      <c r="A37" s="101" t="s">
        <v>1</v>
      </c>
      <c r="B37" s="139">
        <f>+$B$4</f>
        <v>15</v>
      </c>
      <c r="C37" s="103" t="s">
        <v>7</v>
      </c>
      <c r="D37" s="103" t="s">
        <v>3</v>
      </c>
      <c r="E37" s="104" t="s">
        <v>32</v>
      </c>
      <c r="F37" s="105">
        <f>+F46*B39</f>
        <v>200</v>
      </c>
      <c r="G37" s="106">
        <v>200</v>
      </c>
      <c r="H37" s="103" t="s">
        <v>6</v>
      </c>
      <c r="I37" s="107"/>
      <c r="J37" s="103"/>
      <c r="K37" s="108"/>
      <c r="L37" s="197" t="s">
        <v>76</v>
      </c>
      <c r="M37" s="155" t="s">
        <v>57</v>
      </c>
      <c r="N37" s="156" t="s">
        <v>58</v>
      </c>
      <c r="O37" s="156" t="s">
        <v>59</v>
      </c>
      <c r="P37" s="156" t="s">
        <v>60</v>
      </c>
      <c r="Q37" s="156" t="s">
        <v>61</v>
      </c>
      <c r="R37" s="157" t="s">
        <v>55</v>
      </c>
      <c r="S37" s="89"/>
      <c r="T37" s="147"/>
      <c r="U37" s="81"/>
      <c r="V37" s="81"/>
      <c r="W37" s="81"/>
    </row>
    <row r="38" spans="1:23">
      <c r="A38" s="110" t="s">
        <v>25</v>
      </c>
      <c r="B38" s="140">
        <f>+$B$5</f>
        <v>100</v>
      </c>
      <c r="C38" s="55" t="s">
        <v>6</v>
      </c>
      <c r="D38" s="55" t="s">
        <v>4</v>
      </c>
      <c r="E38" s="96" t="s">
        <v>33</v>
      </c>
      <c r="F38" s="112">
        <f>+F45/((B37/B42)-1)</f>
        <v>111.1111111111111</v>
      </c>
      <c r="G38" s="113">
        <v>110</v>
      </c>
      <c r="H38" s="55" t="s">
        <v>6</v>
      </c>
      <c r="I38" s="114"/>
      <c r="J38" s="55"/>
      <c r="K38" s="115"/>
      <c r="L38" s="197"/>
      <c r="M38" s="158">
        <v>0</v>
      </c>
      <c r="N38" s="116">
        <v>5.4</v>
      </c>
      <c r="O38" s="109">
        <f>+ROUND(N38,1)*10</f>
        <v>54</v>
      </c>
      <c r="P38" s="116">
        <v>4.83</v>
      </c>
      <c r="Q38" s="109">
        <f>+ROUND(P38,1)*10</f>
        <v>48</v>
      </c>
      <c r="R38" s="159">
        <f t="shared" ref="R38:R43" si="3">+(N38*10)-(P38*10)</f>
        <v>5.7000000000000028</v>
      </c>
      <c r="S38" s="89"/>
      <c r="T38" s="147"/>
      <c r="U38" s="81"/>
      <c r="V38" s="81"/>
      <c r="W38" s="81"/>
    </row>
    <row r="39" spans="1:23">
      <c r="A39" s="110" t="s">
        <v>5</v>
      </c>
      <c r="B39" s="56">
        <f>+$B$6</f>
        <v>1000</v>
      </c>
      <c r="C39" s="55" t="s">
        <v>6</v>
      </c>
      <c r="D39" s="118">
        <f>+B39+$J$2</f>
        <v>2100</v>
      </c>
      <c r="E39" s="118"/>
      <c r="F39" s="50"/>
      <c r="G39" s="119"/>
      <c r="H39" s="118"/>
      <c r="I39" s="100"/>
      <c r="J39" s="55"/>
      <c r="K39" s="115"/>
      <c r="L39" s="197"/>
      <c r="M39" s="158">
        <v>0.25</v>
      </c>
      <c r="N39" s="116">
        <v>5.28</v>
      </c>
      <c r="O39" s="109">
        <f>+ROUND(N39,1)*10</f>
        <v>53</v>
      </c>
      <c r="P39" s="116">
        <v>4.95</v>
      </c>
      <c r="Q39" s="109">
        <f>+ROUND(P39,1)*10</f>
        <v>50</v>
      </c>
      <c r="R39" s="159">
        <f t="shared" si="3"/>
        <v>3.3000000000000043</v>
      </c>
      <c r="S39" s="89"/>
      <c r="T39" s="147"/>
      <c r="U39" s="81"/>
      <c r="V39" s="81"/>
      <c r="W39" s="81"/>
    </row>
    <row r="40" spans="1:23">
      <c r="A40" s="110" t="s">
        <v>28</v>
      </c>
      <c r="B40" s="140">
        <f>+$B$7</f>
        <v>3</v>
      </c>
      <c r="C40" s="55" t="s">
        <v>6</v>
      </c>
      <c r="D40" s="118"/>
      <c r="E40" s="118"/>
      <c r="F40" s="50"/>
      <c r="G40" s="119"/>
      <c r="H40" s="118"/>
      <c r="I40" s="100"/>
      <c r="J40" s="55"/>
      <c r="K40" s="115"/>
      <c r="L40" s="197"/>
      <c r="M40" s="158">
        <v>0.5</v>
      </c>
      <c r="N40" s="116">
        <v>5.21</v>
      </c>
      <c r="O40" s="109">
        <f>+ROUND(N40,1)*10</f>
        <v>52</v>
      </c>
      <c r="P40" s="116">
        <v>5</v>
      </c>
      <c r="Q40" s="109">
        <f>+ROUND(P40,1)*10</f>
        <v>50</v>
      </c>
      <c r="R40" s="159">
        <f t="shared" si="3"/>
        <v>2.1000000000000014</v>
      </c>
      <c r="S40" s="89"/>
      <c r="T40" s="147"/>
      <c r="U40" s="81"/>
      <c r="V40" s="81"/>
      <c r="W40" s="81"/>
    </row>
    <row r="41" spans="1:23">
      <c r="A41" s="110" t="s">
        <v>25</v>
      </c>
      <c r="B41" s="140">
        <f>+B30</f>
        <v>100</v>
      </c>
      <c r="C41" s="55" t="s">
        <v>6</v>
      </c>
      <c r="D41" s="118"/>
      <c r="E41" s="118"/>
      <c r="F41" s="50"/>
      <c r="G41" s="119"/>
      <c r="H41" s="118"/>
      <c r="I41" s="100"/>
      <c r="J41" s="55"/>
      <c r="K41" s="115"/>
      <c r="L41" s="197"/>
      <c r="M41" s="158">
        <v>0.75</v>
      </c>
      <c r="N41" s="116">
        <v>5.18</v>
      </c>
      <c r="O41" s="109">
        <f>+ROUND(N41,1)*10</f>
        <v>52</v>
      </c>
      <c r="P41" s="116">
        <v>5.03</v>
      </c>
      <c r="Q41" s="109">
        <f>+ROUND(P41,1)*10</f>
        <v>50</v>
      </c>
      <c r="R41" s="159">
        <f t="shared" si="3"/>
        <v>1.4999999999999929</v>
      </c>
      <c r="S41" s="89"/>
      <c r="T41" s="147"/>
      <c r="U41" s="81"/>
      <c r="V41" s="81"/>
      <c r="W41" s="81"/>
    </row>
    <row r="42" spans="1:23">
      <c r="A42" s="110" t="s">
        <v>26</v>
      </c>
      <c r="B42" s="140">
        <f>+B31-1</f>
        <v>6</v>
      </c>
      <c r="C42" s="55" t="s">
        <v>7</v>
      </c>
      <c r="D42" s="121">
        <f>+B42*10</f>
        <v>60</v>
      </c>
      <c r="E42" s="124" t="str">
        <f>CONCATENATE($E$14,K42,$G$14)</f>
        <v>Slukker ved 56,39 ºC</v>
      </c>
      <c r="F42" s="125" t="s">
        <v>47</v>
      </c>
      <c r="G42" s="119"/>
      <c r="H42" s="118"/>
      <c r="I42" s="126">
        <f>+(B37*G38*(G37+D39))/(G37*G38+G37*D39+G38*D39)</f>
        <v>5.6389301634472515</v>
      </c>
      <c r="J42" s="50"/>
      <c r="K42" s="127">
        <f>ROUND(+I42*10,2)</f>
        <v>56.39</v>
      </c>
      <c r="L42" s="197"/>
      <c r="M42" s="158">
        <v>1</v>
      </c>
      <c r="N42" s="116">
        <v>5.17</v>
      </c>
      <c r="O42" s="109">
        <f>+ROUND(N42,1)*10</f>
        <v>52</v>
      </c>
      <c r="P42" s="116">
        <v>5.04</v>
      </c>
      <c r="Q42" s="109">
        <f>+ROUND(P42,1)*10</f>
        <v>50</v>
      </c>
      <c r="R42" s="159">
        <f t="shared" si="3"/>
        <v>1.3000000000000043</v>
      </c>
      <c r="S42" s="89"/>
      <c r="T42" s="147"/>
      <c r="U42" s="81"/>
      <c r="V42" s="81"/>
      <c r="W42" s="81"/>
    </row>
    <row r="43" spans="1:23" ht="13.5" thickBot="1">
      <c r="A43" s="110" t="s">
        <v>27</v>
      </c>
      <c r="B43" s="140">
        <f>+B32-1</f>
        <v>5</v>
      </c>
      <c r="C43" s="55" t="s">
        <v>7</v>
      </c>
      <c r="D43" s="121">
        <f>+B43*10</f>
        <v>50</v>
      </c>
      <c r="E43" s="124" t="str">
        <f>CONCATENATE($F$14,K43,$G$14)</f>
        <v>Tænder ved 51,49 ºC</v>
      </c>
      <c r="F43" s="125" t="s">
        <v>48</v>
      </c>
      <c r="G43" s="119"/>
      <c r="H43" s="118"/>
      <c r="I43" s="126">
        <f>+(B37*G38*D39)/(G37*G38+G37*D39+G38*D39)</f>
        <v>5.1485884101040122</v>
      </c>
      <c r="J43" s="50"/>
      <c r="K43" s="127">
        <f>ROUND(+I43*10,2)</f>
        <v>51.49</v>
      </c>
      <c r="L43" s="197"/>
      <c r="M43" s="160" t="s">
        <v>56</v>
      </c>
      <c r="N43" s="161">
        <f>AVERAGE(N38:N42)</f>
        <v>5.2480000000000002</v>
      </c>
      <c r="O43" s="161">
        <f>AVERAGE(O38:O42)</f>
        <v>52.6</v>
      </c>
      <c r="P43" s="161">
        <f>AVERAGE(P38:P42)</f>
        <v>4.9700000000000006</v>
      </c>
      <c r="Q43" s="161">
        <f>AVERAGE(Q38:Q42)</f>
        <v>49.6</v>
      </c>
      <c r="R43" s="162">
        <f t="shared" si="3"/>
        <v>2.7800000000000011</v>
      </c>
      <c r="S43" s="89"/>
      <c r="T43" s="147"/>
      <c r="U43" s="81"/>
      <c r="V43" s="81"/>
      <c r="W43" s="81"/>
    </row>
    <row r="44" spans="1:23" ht="13.5" thickBot="1">
      <c r="A44" s="110" t="s">
        <v>30</v>
      </c>
      <c r="B44" s="96">
        <f>+B42-B43</f>
        <v>1</v>
      </c>
      <c r="C44" s="55" t="s">
        <v>7</v>
      </c>
      <c r="D44" s="121">
        <f>+B44*10</f>
        <v>10</v>
      </c>
      <c r="E44" s="124" t="str">
        <f>CONCATENATE($H$14,K44,$G$14)</f>
        <v>Delta 4,9 ºC</v>
      </c>
      <c r="F44" s="125" t="s">
        <v>30</v>
      </c>
      <c r="G44" s="119"/>
      <c r="H44" s="118"/>
      <c r="I44" s="126">
        <f>+I42-I43</f>
        <v>0.49034175334323926</v>
      </c>
      <c r="J44" s="50"/>
      <c r="K44" s="127">
        <f>ROUND(+I44*10,2)</f>
        <v>4.9000000000000004</v>
      </c>
      <c r="L44" s="197"/>
      <c r="M44" s="141"/>
      <c r="N44" s="140"/>
      <c r="O44" s="57"/>
      <c r="P44" s="96"/>
      <c r="Q44" s="96"/>
      <c r="R44" s="96"/>
      <c r="S44" s="89"/>
      <c r="T44" s="147"/>
      <c r="U44" s="81"/>
      <c r="V44" s="81"/>
      <c r="W44" s="81"/>
    </row>
    <row r="45" spans="1:23" ht="13.5" thickBot="1">
      <c r="A45" s="192" t="s">
        <v>43</v>
      </c>
      <c r="B45" s="193"/>
      <c r="C45" s="193"/>
      <c r="D45" s="55" t="s">
        <v>34</v>
      </c>
      <c r="E45" s="96" t="s">
        <v>35</v>
      </c>
      <c r="F45" s="112">
        <f>+(F37*B39)/(F37+B39)</f>
        <v>166.66666666666666</v>
      </c>
      <c r="G45" s="119"/>
      <c r="H45" s="55" t="s">
        <v>6</v>
      </c>
      <c r="I45" s="100"/>
      <c r="J45" s="55"/>
      <c r="K45" s="131"/>
      <c r="L45" s="197"/>
      <c r="M45" s="163" t="s">
        <v>62</v>
      </c>
      <c r="N45" s="164">
        <v>6.4</v>
      </c>
      <c r="O45" s="165" t="s">
        <v>64</v>
      </c>
      <c r="P45" s="164">
        <v>6.6</v>
      </c>
      <c r="Q45" s="165" t="s">
        <v>63</v>
      </c>
      <c r="R45" s="166">
        <f>+P45-N45</f>
        <v>0.19999999999999929</v>
      </c>
      <c r="S45" s="89"/>
      <c r="T45" s="147"/>
      <c r="U45" s="81"/>
      <c r="V45" s="81"/>
      <c r="W45" s="81"/>
    </row>
    <row r="46" spans="1:23" ht="13.5" thickBot="1">
      <c r="A46" s="194"/>
      <c r="B46" s="195"/>
      <c r="C46" s="195"/>
      <c r="D46" s="73" t="s">
        <v>29</v>
      </c>
      <c r="E46" s="132" t="s">
        <v>31</v>
      </c>
      <c r="F46" s="132">
        <f>+B44/B43</f>
        <v>0.2</v>
      </c>
      <c r="G46" s="133"/>
      <c r="H46" s="134"/>
      <c r="I46" s="135"/>
      <c r="J46" s="132"/>
      <c r="K46" s="136"/>
      <c r="L46" s="98"/>
      <c r="M46" s="141"/>
      <c r="N46" s="140"/>
      <c r="O46" s="57"/>
      <c r="P46" s="96"/>
      <c r="Q46" s="96"/>
      <c r="R46" s="96"/>
      <c r="S46" s="89"/>
      <c r="T46" s="147"/>
      <c r="U46" s="81"/>
      <c r="V46" s="81"/>
      <c r="W46" s="81"/>
    </row>
    <row r="47" spans="1:23" ht="16.5" thickBot="1">
      <c r="A47" s="142"/>
      <c r="B47" s="98"/>
      <c r="C47" s="43"/>
      <c r="D47" s="43"/>
      <c r="E47" s="43"/>
      <c r="F47" s="43"/>
      <c r="G47" s="143"/>
      <c r="H47" s="144"/>
      <c r="I47" s="145"/>
      <c r="J47" s="43"/>
      <c r="K47" s="146"/>
      <c r="L47" s="98"/>
      <c r="M47" s="196" t="s">
        <v>42</v>
      </c>
      <c r="N47" s="196"/>
      <c r="O47" s="196"/>
      <c r="P47" s="196"/>
      <c r="Q47" s="196"/>
      <c r="R47" s="196"/>
      <c r="S47" s="89"/>
      <c r="T47" s="147"/>
      <c r="U47" s="81"/>
      <c r="V47" s="81"/>
      <c r="W47" s="81"/>
    </row>
    <row r="48" spans="1:23">
      <c r="A48" s="101" t="s">
        <v>1</v>
      </c>
      <c r="B48" s="139">
        <f>+$B$4</f>
        <v>15</v>
      </c>
      <c r="C48" s="103" t="s">
        <v>7</v>
      </c>
      <c r="D48" s="103" t="s">
        <v>3</v>
      </c>
      <c r="E48" s="104" t="s">
        <v>32</v>
      </c>
      <c r="F48" s="105">
        <f>+F57*B50</f>
        <v>250</v>
      </c>
      <c r="G48" s="106">
        <v>249</v>
      </c>
      <c r="H48" s="103" t="s">
        <v>6</v>
      </c>
      <c r="I48" s="107"/>
      <c r="J48" s="103"/>
      <c r="K48" s="108"/>
      <c r="L48" s="197" t="s">
        <v>77</v>
      </c>
      <c r="M48" s="155" t="s">
        <v>57</v>
      </c>
      <c r="N48" s="156" t="s">
        <v>58</v>
      </c>
      <c r="O48" s="156" t="s">
        <v>59</v>
      </c>
      <c r="P48" s="156" t="s">
        <v>60</v>
      </c>
      <c r="Q48" s="156" t="s">
        <v>61</v>
      </c>
      <c r="R48" s="157" t="s">
        <v>55</v>
      </c>
      <c r="S48" s="89"/>
      <c r="T48" s="147"/>
      <c r="U48" s="81"/>
      <c r="V48" s="81"/>
      <c r="W48" s="81"/>
    </row>
    <row r="49" spans="1:23">
      <c r="A49" s="110" t="s">
        <v>25</v>
      </c>
      <c r="B49" s="140">
        <f>+$B$5</f>
        <v>100</v>
      </c>
      <c r="C49" s="55" t="s">
        <v>6</v>
      </c>
      <c r="D49" s="55" t="s">
        <v>4</v>
      </c>
      <c r="E49" s="96" t="s">
        <v>33</v>
      </c>
      <c r="F49" s="112">
        <f>+F56/((B48/B53)-1)</f>
        <v>100</v>
      </c>
      <c r="G49" s="113">
        <v>100</v>
      </c>
      <c r="H49" s="55" t="s">
        <v>6</v>
      </c>
      <c r="I49" s="114"/>
      <c r="J49" s="55"/>
      <c r="K49" s="115"/>
      <c r="L49" s="197"/>
      <c r="M49" s="158">
        <v>0</v>
      </c>
      <c r="N49" s="116">
        <v>4.43</v>
      </c>
      <c r="O49" s="109">
        <f>+ROUND(N49,1)*10</f>
        <v>44</v>
      </c>
      <c r="P49" s="116">
        <v>3.85</v>
      </c>
      <c r="Q49" s="109">
        <f>+ROUND(P49,1)*10</f>
        <v>39</v>
      </c>
      <c r="R49" s="159">
        <f t="shared" ref="R49:R54" si="4">+(N49*10)-(P49*10)</f>
        <v>5.7999999999999972</v>
      </c>
      <c r="S49" s="89"/>
      <c r="T49" s="147"/>
      <c r="U49" s="81"/>
      <c r="V49" s="81"/>
      <c r="W49" s="81"/>
    </row>
    <row r="50" spans="1:23">
      <c r="A50" s="110" t="s">
        <v>5</v>
      </c>
      <c r="B50" s="56">
        <f>+$B$6</f>
        <v>1000</v>
      </c>
      <c r="C50" s="55" t="s">
        <v>6</v>
      </c>
      <c r="D50" s="118">
        <f>+B50+$J$2</f>
        <v>2100</v>
      </c>
      <c r="E50" s="118"/>
      <c r="F50" s="50"/>
      <c r="G50" s="119"/>
      <c r="H50" s="118"/>
      <c r="I50" s="100"/>
      <c r="J50" s="55"/>
      <c r="K50" s="115"/>
      <c r="L50" s="197"/>
      <c r="M50" s="158">
        <v>0.25</v>
      </c>
      <c r="N50" s="116">
        <v>4.25</v>
      </c>
      <c r="O50" s="109">
        <f>+ROUND(N50,1)*10</f>
        <v>43</v>
      </c>
      <c r="P50" s="116">
        <v>3.93</v>
      </c>
      <c r="Q50" s="109">
        <f>+ROUND(P50,1)*10</f>
        <v>39</v>
      </c>
      <c r="R50" s="159">
        <f t="shared" si="4"/>
        <v>3.1999999999999957</v>
      </c>
      <c r="S50" s="89"/>
      <c r="T50" s="147"/>
      <c r="U50" s="81"/>
      <c r="V50" s="81"/>
      <c r="W50" s="81"/>
    </row>
    <row r="51" spans="1:23">
      <c r="A51" s="110" t="s">
        <v>28</v>
      </c>
      <c r="B51" s="140">
        <f>+$B$7</f>
        <v>3</v>
      </c>
      <c r="C51" s="55" t="s">
        <v>6</v>
      </c>
      <c r="D51" s="118"/>
      <c r="E51" s="118"/>
      <c r="F51" s="50"/>
      <c r="G51" s="119"/>
      <c r="H51" s="118"/>
      <c r="I51" s="100"/>
      <c r="J51" s="55"/>
      <c r="K51" s="115"/>
      <c r="L51" s="197"/>
      <c r="M51" s="158">
        <v>0.5</v>
      </c>
      <c r="N51" s="116">
        <v>4.1500000000000004</v>
      </c>
      <c r="O51" s="109">
        <f>+ROUND(N51,1)*10</f>
        <v>42</v>
      </c>
      <c r="P51" s="116">
        <v>3.97</v>
      </c>
      <c r="Q51" s="109">
        <f>+ROUND(P51,1)*10</f>
        <v>40</v>
      </c>
      <c r="R51" s="159">
        <f t="shared" si="4"/>
        <v>1.7999999999999972</v>
      </c>
      <c r="S51" s="89"/>
      <c r="T51" s="147"/>
      <c r="U51" s="81"/>
      <c r="V51" s="81"/>
      <c r="W51" s="81"/>
    </row>
    <row r="52" spans="1:23">
      <c r="A52" s="110" t="s">
        <v>25</v>
      </c>
      <c r="B52" s="140">
        <f>+B41</f>
        <v>100</v>
      </c>
      <c r="C52" s="55" t="s">
        <v>6</v>
      </c>
      <c r="D52" s="118"/>
      <c r="E52" s="118"/>
      <c r="F52" s="50"/>
      <c r="G52" s="119"/>
      <c r="H52" s="118"/>
      <c r="I52" s="100"/>
      <c r="J52" s="55"/>
      <c r="K52" s="115"/>
      <c r="L52" s="197"/>
      <c r="M52" s="158">
        <v>0.75</v>
      </c>
      <c r="N52" s="116">
        <v>4.1399999999999997</v>
      </c>
      <c r="O52" s="109">
        <f>+ROUND(N52,1)*10</f>
        <v>41</v>
      </c>
      <c r="P52" s="116">
        <v>3.99</v>
      </c>
      <c r="Q52" s="109">
        <f>+ROUND(P52,1)*10</f>
        <v>40</v>
      </c>
      <c r="R52" s="159">
        <f t="shared" si="4"/>
        <v>1.4999999999999929</v>
      </c>
      <c r="S52" s="89"/>
      <c r="T52" s="147"/>
      <c r="U52" s="81"/>
      <c r="V52" s="81"/>
      <c r="W52" s="81"/>
    </row>
    <row r="53" spans="1:23">
      <c r="A53" s="110" t="s">
        <v>26</v>
      </c>
      <c r="B53" s="140">
        <f>+B42-1</f>
        <v>5</v>
      </c>
      <c r="C53" s="55" t="s">
        <v>7</v>
      </c>
      <c r="D53" s="121">
        <f>+B53*10</f>
        <v>50</v>
      </c>
      <c r="E53" s="124" t="str">
        <f>CONCATENATE($E$14,K53,$G$14)</f>
        <v>Slukker ved 46,5 ºC</v>
      </c>
      <c r="F53" s="125" t="s">
        <v>47</v>
      </c>
      <c r="G53" s="119"/>
      <c r="H53" s="118"/>
      <c r="I53" s="126">
        <f>+(B48*G49*(G48+D50))/(G48*G49+G48*D50+G49*D50)</f>
        <v>4.6496437054631832</v>
      </c>
      <c r="J53" s="50"/>
      <c r="K53" s="127">
        <f>ROUND(+I53*10,2)</f>
        <v>46.5</v>
      </c>
      <c r="L53" s="197"/>
      <c r="M53" s="158">
        <v>1</v>
      </c>
      <c r="N53" s="116">
        <v>4.12</v>
      </c>
      <c r="O53" s="109">
        <f>+ROUND(N53,1)*10</f>
        <v>41</v>
      </c>
      <c r="P53" s="116">
        <v>4</v>
      </c>
      <c r="Q53" s="109">
        <f>+ROUND(P53,1)*10</f>
        <v>40</v>
      </c>
      <c r="R53" s="159">
        <f t="shared" si="4"/>
        <v>1.2000000000000028</v>
      </c>
      <c r="S53" s="89"/>
      <c r="T53" s="147"/>
      <c r="U53" s="81"/>
      <c r="V53" s="81"/>
      <c r="W53" s="81"/>
    </row>
    <row r="54" spans="1:23" ht="13.5" thickBot="1">
      <c r="A54" s="110" t="s">
        <v>27</v>
      </c>
      <c r="B54" s="140">
        <f>+B43-1</f>
        <v>4</v>
      </c>
      <c r="C54" s="55" t="s">
        <v>7</v>
      </c>
      <c r="D54" s="121">
        <f>+B54*10</f>
        <v>40</v>
      </c>
      <c r="E54" s="124" t="str">
        <f>CONCATENATE($F$14,K54,$G$14)</f>
        <v>Tænder ved 41,57 ºC</v>
      </c>
      <c r="F54" s="125" t="s">
        <v>48</v>
      </c>
      <c r="G54" s="119"/>
      <c r="H54" s="118"/>
      <c r="I54" s="126">
        <f>+(B48*G49*D50)/(G48*G49+G48*D50+G49*D50)</f>
        <v>4.156769596199525</v>
      </c>
      <c r="J54" s="50"/>
      <c r="K54" s="127">
        <f>ROUND(+I54*10,2)</f>
        <v>41.57</v>
      </c>
      <c r="L54" s="197"/>
      <c r="M54" s="160" t="s">
        <v>56</v>
      </c>
      <c r="N54" s="161">
        <f>AVERAGE(N49:N53)</f>
        <v>4.218</v>
      </c>
      <c r="O54" s="161">
        <f>AVERAGE(O49:O53)</f>
        <v>42.2</v>
      </c>
      <c r="P54" s="161">
        <f>AVERAGE(P49:P53)</f>
        <v>3.9480000000000004</v>
      </c>
      <c r="Q54" s="161">
        <f>AVERAGE(Q49:Q53)</f>
        <v>39.6</v>
      </c>
      <c r="R54" s="162">
        <f t="shared" si="4"/>
        <v>2.6999999999999957</v>
      </c>
      <c r="S54" s="89"/>
      <c r="T54" s="147"/>
      <c r="U54" s="81"/>
      <c r="V54" s="81"/>
      <c r="W54" s="81"/>
    </row>
    <row r="55" spans="1:23" ht="13.5" thickBot="1">
      <c r="A55" s="110" t="s">
        <v>30</v>
      </c>
      <c r="B55" s="96">
        <f>+B53-B54</f>
        <v>1</v>
      </c>
      <c r="C55" s="55" t="s">
        <v>7</v>
      </c>
      <c r="D55" s="121">
        <f>+B55*10</f>
        <v>10</v>
      </c>
      <c r="E55" s="124" t="str">
        <f>CONCATENATE($H$14,K55,$G$14)</f>
        <v>Delta 4,93 ºC</v>
      </c>
      <c r="F55" s="125" t="s">
        <v>30</v>
      </c>
      <c r="G55" s="119"/>
      <c r="H55" s="118"/>
      <c r="I55" s="126">
        <f>+I53-I54</f>
        <v>0.49287410926365816</v>
      </c>
      <c r="J55" s="50"/>
      <c r="K55" s="127">
        <f>ROUND(+I55*10,2)</f>
        <v>4.93</v>
      </c>
      <c r="L55" s="197"/>
      <c r="M55" s="141"/>
      <c r="N55" s="140"/>
      <c r="O55" s="57"/>
      <c r="P55" s="96"/>
      <c r="Q55" s="96"/>
      <c r="R55" s="96"/>
      <c r="S55" s="89"/>
      <c r="T55" s="147"/>
      <c r="U55" s="81"/>
      <c r="V55" s="81"/>
      <c r="W55" s="81"/>
    </row>
    <row r="56" spans="1:23" ht="13.5" thickBot="1">
      <c r="A56" s="192" t="s">
        <v>42</v>
      </c>
      <c r="B56" s="193"/>
      <c r="C56" s="193"/>
      <c r="D56" s="55" t="s">
        <v>34</v>
      </c>
      <c r="E56" s="96" t="s">
        <v>35</v>
      </c>
      <c r="F56" s="112">
        <f>+(F48*B50)/(F48+B50)</f>
        <v>200</v>
      </c>
      <c r="G56" s="119"/>
      <c r="H56" s="55" t="s">
        <v>6</v>
      </c>
      <c r="I56" s="100"/>
      <c r="J56" s="55"/>
      <c r="K56" s="131"/>
      <c r="L56" s="197"/>
      <c r="M56" s="163" t="s">
        <v>62</v>
      </c>
      <c r="N56" s="164">
        <v>7.25</v>
      </c>
      <c r="O56" s="165" t="s">
        <v>64</v>
      </c>
      <c r="P56" s="164">
        <v>9.3000000000000007</v>
      </c>
      <c r="Q56" s="165" t="s">
        <v>63</v>
      </c>
      <c r="R56" s="166">
        <f>+P56-N56</f>
        <v>2.0500000000000007</v>
      </c>
      <c r="S56" s="89"/>
      <c r="T56" s="147"/>
      <c r="U56" s="81"/>
      <c r="V56" s="81"/>
      <c r="W56" s="81"/>
    </row>
    <row r="57" spans="1:23" ht="13.5" thickBot="1">
      <c r="A57" s="194"/>
      <c r="B57" s="195"/>
      <c r="C57" s="195"/>
      <c r="D57" s="73" t="s">
        <v>29</v>
      </c>
      <c r="E57" s="132" t="s">
        <v>31</v>
      </c>
      <c r="F57" s="132">
        <f>+B55/B54</f>
        <v>0.25</v>
      </c>
      <c r="G57" s="133"/>
      <c r="H57" s="134"/>
      <c r="I57" s="135"/>
      <c r="J57" s="132"/>
      <c r="K57" s="136"/>
      <c r="L57" s="98"/>
      <c r="M57" s="141"/>
      <c r="N57" s="140"/>
      <c r="O57" s="57"/>
      <c r="P57" s="96"/>
      <c r="Q57" s="96"/>
      <c r="R57" s="96"/>
      <c r="S57" s="89"/>
      <c r="T57" s="147"/>
      <c r="U57" s="81"/>
      <c r="V57" s="81"/>
      <c r="W57" s="81"/>
    </row>
    <row r="58" spans="1:23" ht="16.5" thickBot="1">
      <c r="A58" s="142"/>
      <c r="B58" s="98"/>
      <c r="C58" s="43"/>
      <c r="D58" s="43"/>
      <c r="E58" s="43"/>
      <c r="F58" s="43"/>
      <c r="G58" s="143"/>
      <c r="H58" s="144"/>
      <c r="I58" s="145"/>
      <c r="J58" s="43"/>
      <c r="K58" s="146"/>
      <c r="L58" s="98"/>
      <c r="M58" s="196" t="s">
        <v>41</v>
      </c>
      <c r="N58" s="196"/>
      <c r="O58" s="196"/>
      <c r="P58" s="196"/>
      <c r="Q58" s="196"/>
      <c r="R58" s="196"/>
      <c r="S58" s="89"/>
      <c r="T58" s="147"/>
      <c r="U58" s="81"/>
      <c r="V58" s="81"/>
      <c r="W58" s="81"/>
    </row>
    <row r="59" spans="1:23">
      <c r="A59" s="101" t="s">
        <v>1</v>
      </c>
      <c r="B59" s="139">
        <f>+$B$4</f>
        <v>15</v>
      </c>
      <c r="C59" s="103" t="s">
        <v>7</v>
      </c>
      <c r="D59" s="103" t="s">
        <v>3</v>
      </c>
      <c r="E59" s="104" t="s">
        <v>32</v>
      </c>
      <c r="F59" s="105">
        <f>+F68*B61</f>
        <v>333.33333333333331</v>
      </c>
      <c r="G59" s="106">
        <v>332</v>
      </c>
      <c r="H59" s="103" t="s">
        <v>6</v>
      </c>
      <c r="I59" s="107"/>
      <c r="J59" s="103"/>
      <c r="K59" s="108"/>
      <c r="L59" s="197" t="s">
        <v>78</v>
      </c>
      <c r="M59" s="155" t="s">
        <v>57</v>
      </c>
      <c r="N59" s="156" t="s">
        <v>58</v>
      </c>
      <c r="O59" s="156" t="s">
        <v>59</v>
      </c>
      <c r="P59" s="156" t="s">
        <v>60</v>
      </c>
      <c r="Q59" s="156" t="s">
        <v>61</v>
      </c>
      <c r="R59" s="157" t="s">
        <v>55</v>
      </c>
      <c r="S59" s="89"/>
      <c r="T59" s="147"/>
      <c r="U59" s="81"/>
      <c r="V59" s="81"/>
      <c r="W59" s="81"/>
    </row>
    <row r="60" spans="1:23">
      <c r="A60" s="110" t="s">
        <v>25</v>
      </c>
      <c r="B60" s="140">
        <f>+$B$5</f>
        <v>100</v>
      </c>
      <c r="C60" s="55" t="s">
        <v>6</v>
      </c>
      <c r="D60" s="55" t="s">
        <v>4</v>
      </c>
      <c r="E60" s="96" t="s">
        <v>33</v>
      </c>
      <c r="F60" s="112">
        <f>+F67/((B59/B64)-1)</f>
        <v>90.909090909090907</v>
      </c>
      <c r="G60" s="113">
        <v>90.9</v>
      </c>
      <c r="H60" s="55" t="s">
        <v>6</v>
      </c>
      <c r="I60" s="114"/>
      <c r="J60" s="55"/>
      <c r="K60" s="115"/>
      <c r="L60" s="197"/>
      <c r="M60" s="158">
        <v>0</v>
      </c>
      <c r="N60" s="116">
        <v>3.47</v>
      </c>
      <c r="O60" s="109">
        <f>+ROUND(N60,1)*10</f>
        <v>35</v>
      </c>
      <c r="P60" s="116">
        <v>2.91</v>
      </c>
      <c r="Q60" s="109">
        <f>+ROUND(P60,1)*10</f>
        <v>29</v>
      </c>
      <c r="R60" s="159">
        <f t="shared" ref="R60:R65" si="5">+(N60*10)-(P60*10)</f>
        <v>5.6000000000000014</v>
      </c>
      <c r="S60" s="89"/>
      <c r="T60" s="147"/>
      <c r="U60" s="81"/>
      <c r="V60" s="81"/>
      <c r="W60" s="81"/>
    </row>
    <row r="61" spans="1:23">
      <c r="A61" s="110" t="s">
        <v>5</v>
      </c>
      <c r="B61" s="56">
        <f>+$B$6</f>
        <v>1000</v>
      </c>
      <c r="C61" s="55" t="s">
        <v>6</v>
      </c>
      <c r="D61" s="118">
        <f>+B61+$J$2</f>
        <v>2100</v>
      </c>
      <c r="E61" s="118"/>
      <c r="F61" s="50"/>
      <c r="G61" s="119"/>
      <c r="H61" s="118"/>
      <c r="I61" s="100"/>
      <c r="J61" s="55"/>
      <c r="K61" s="115"/>
      <c r="L61" s="197"/>
      <c r="M61" s="158">
        <v>0.25</v>
      </c>
      <c r="N61" s="116">
        <v>3.3</v>
      </c>
      <c r="O61" s="109">
        <f>+ROUND(N61,1)*10</f>
        <v>33</v>
      </c>
      <c r="P61" s="116">
        <v>2.98</v>
      </c>
      <c r="Q61" s="109">
        <f>+ROUND(P61,1)*10</f>
        <v>30</v>
      </c>
      <c r="R61" s="159">
        <f t="shared" si="5"/>
        <v>3.1999999999999993</v>
      </c>
      <c r="S61" s="89"/>
      <c r="T61" s="147"/>
      <c r="U61" s="81"/>
      <c r="V61" s="81"/>
      <c r="W61" s="81"/>
    </row>
    <row r="62" spans="1:23">
      <c r="A62" s="110" t="s">
        <v>28</v>
      </c>
      <c r="B62" s="140">
        <f>+$B$7</f>
        <v>3</v>
      </c>
      <c r="C62" s="55" t="s">
        <v>6</v>
      </c>
      <c r="D62" s="118"/>
      <c r="E62" s="118"/>
      <c r="F62" s="50"/>
      <c r="G62" s="119"/>
      <c r="H62" s="118"/>
      <c r="I62" s="100"/>
      <c r="J62" s="55"/>
      <c r="K62" s="115"/>
      <c r="L62" s="197"/>
      <c r="M62" s="158">
        <v>0.5</v>
      </c>
      <c r="N62" s="116">
        <v>3.21</v>
      </c>
      <c r="O62" s="109">
        <f>+ROUND(N62,1)*10</f>
        <v>32</v>
      </c>
      <c r="P62" s="116">
        <v>3</v>
      </c>
      <c r="Q62" s="109">
        <f>+ROUND(P62,1)*10</f>
        <v>30</v>
      </c>
      <c r="R62" s="159">
        <f t="shared" si="5"/>
        <v>2.1000000000000014</v>
      </c>
      <c r="S62" s="89"/>
      <c r="T62" s="147"/>
      <c r="U62" s="81"/>
      <c r="V62" s="81"/>
      <c r="W62" s="81"/>
    </row>
    <row r="63" spans="1:23">
      <c r="A63" s="110" t="s">
        <v>25</v>
      </c>
      <c r="B63" s="140">
        <f>+B52</f>
        <v>100</v>
      </c>
      <c r="C63" s="55" t="s">
        <v>6</v>
      </c>
      <c r="D63" s="118"/>
      <c r="E63" s="118"/>
      <c r="F63" s="50"/>
      <c r="G63" s="119"/>
      <c r="H63" s="118"/>
      <c r="I63" s="100"/>
      <c r="J63" s="55"/>
      <c r="K63" s="115"/>
      <c r="L63" s="197"/>
      <c r="M63" s="158">
        <v>0.75</v>
      </c>
      <c r="N63" s="116">
        <v>3.16</v>
      </c>
      <c r="O63" s="109">
        <f>+ROUND(N63,1)*10</f>
        <v>32</v>
      </c>
      <c r="P63" s="116">
        <v>3.01</v>
      </c>
      <c r="Q63" s="109">
        <f>+ROUND(P63,1)*10</f>
        <v>30</v>
      </c>
      <c r="R63" s="159">
        <f t="shared" si="5"/>
        <v>1.5000000000000036</v>
      </c>
      <c r="S63" s="89"/>
      <c r="T63" s="147"/>
      <c r="U63" s="81"/>
      <c r="V63" s="81"/>
      <c r="W63" s="81"/>
    </row>
    <row r="64" spans="1:23">
      <c r="A64" s="110" t="s">
        <v>26</v>
      </c>
      <c r="B64" s="140">
        <f>+B53-1</f>
        <v>4</v>
      </c>
      <c r="C64" s="55" t="s">
        <v>7</v>
      </c>
      <c r="D64" s="121">
        <f>+B64*10</f>
        <v>40</v>
      </c>
      <c r="E64" s="124" t="str">
        <f>CONCATENATE($E$14,K64,$G$14)</f>
        <v>Slukker ved 36,11 ºC</v>
      </c>
      <c r="F64" s="125" t="s">
        <v>47</v>
      </c>
      <c r="G64" s="119"/>
      <c r="H64" s="118"/>
      <c r="I64" s="126">
        <f>+(B59*G60*(G59+D61))/(G59*G60+G59*D61+G60*D61)</f>
        <v>3.6111779034635609</v>
      </c>
      <c r="J64" s="50"/>
      <c r="K64" s="127">
        <f>ROUND(+I64*10,2)</f>
        <v>36.11</v>
      </c>
      <c r="L64" s="197"/>
      <c r="M64" s="158">
        <v>1</v>
      </c>
      <c r="N64" s="116">
        <v>3.13</v>
      </c>
      <c r="O64" s="109">
        <f>+ROUND(N64,1)*10</f>
        <v>31</v>
      </c>
      <c r="P64" s="116">
        <v>3.02</v>
      </c>
      <c r="Q64" s="109">
        <f>+ROUND(P64,1)*10</f>
        <v>30</v>
      </c>
      <c r="R64" s="159">
        <f t="shared" si="5"/>
        <v>1.0999999999999979</v>
      </c>
      <c r="S64" s="89"/>
      <c r="T64" s="147"/>
      <c r="U64" s="81"/>
      <c r="V64" s="81"/>
      <c r="W64" s="81"/>
    </row>
    <row r="65" spans="1:23" ht="13.5" thickBot="1">
      <c r="A65" s="110" t="s">
        <v>27</v>
      </c>
      <c r="B65" s="140">
        <f>+B54-1</f>
        <v>3</v>
      </c>
      <c r="C65" s="55" t="s">
        <v>7</v>
      </c>
      <c r="D65" s="121">
        <f>+B65*10</f>
        <v>30</v>
      </c>
      <c r="E65" s="124" t="str">
        <f>CONCATENATE($F$14,K65,$G$14)</f>
        <v>Tænder ved 31,18 ºC</v>
      </c>
      <c r="F65" s="125" t="s">
        <v>48</v>
      </c>
      <c r="G65" s="119"/>
      <c r="H65" s="118"/>
      <c r="I65" s="126">
        <f>+(B59*G60*D61)/(G59*G60+G59*D61+G60*D61)</f>
        <v>3.118204604142055</v>
      </c>
      <c r="J65" s="50"/>
      <c r="K65" s="127">
        <f>ROUND(+I65*10,2)</f>
        <v>31.18</v>
      </c>
      <c r="L65" s="197"/>
      <c r="M65" s="160" t="s">
        <v>56</v>
      </c>
      <c r="N65" s="161">
        <f>AVERAGE(N60:N64)</f>
        <v>3.254</v>
      </c>
      <c r="O65" s="161">
        <f>AVERAGE(O60:O64)</f>
        <v>32.6</v>
      </c>
      <c r="P65" s="161">
        <f>AVERAGE(P60:P64)</f>
        <v>2.984</v>
      </c>
      <c r="Q65" s="161">
        <f>AVERAGE(Q60:Q64)</f>
        <v>29.8</v>
      </c>
      <c r="R65" s="162">
        <f t="shared" si="5"/>
        <v>2.6999999999999993</v>
      </c>
      <c r="S65" s="89"/>
      <c r="T65" s="147"/>
      <c r="U65" s="81"/>
      <c r="V65" s="81"/>
      <c r="W65" s="81"/>
    </row>
    <row r="66" spans="1:23" ht="13.5" thickBot="1">
      <c r="A66" s="110" t="s">
        <v>30</v>
      </c>
      <c r="B66" s="96">
        <f>+B64-B65</f>
        <v>1</v>
      </c>
      <c r="C66" s="55" t="s">
        <v>7</v>
      </c>
      <c r="D66" s="121">
        <f>+B66*10</f>
        <v>10</v>
      </c>
      <c r="E66" s="124" t="str">
        <f>CONCATENATE($H$14,K66,$G$14)</f>
        <v>Delta 4,93 ºC</v>
      </c>
      <c r="F66" s="125" t="s">
        <v>30</v>
      </c>
      <c r="G66" s="119"/>
      <c r="H66" s="118"/>
      <c r="I66" s="126">
        <f>+I64-I65</f>
        <v>0.49297329932150591</v>
      </c>
      <c r="J66" s="50"/>
      <c r="K66" s="127">
        <f>ROUND(+I66*10,2)</f>
        <v>4.93</v>
      </c>
      <c r="L66" s="197"/>
      <c r="M66" s="141"/>
      <c r="N66" s="140"/>
      <c r="O66" s="57"/>
      <c r="P66" s="96"/>
      <c r="Q66" s="96"/>
      <c r="R66" s="96"/>
      <c r="S66" s="89"/>
      <c r="T66" s="147"/>
      <c r="U66" s="81"/>
      <c r="V66" s="81"/>
      <c r="W66" s="81"/>
    </row>
    <row r="67" spans="1:23" ht="13.5" thickBot="1">
      <c r="A67" s="192" t="s">
        <v>41</v>
      </c>
      <c r="B67" s="193"/>
      <c r="C67" s="193"/>
      <c r="D67" s="55" t="s">
        <v>34</v>
      </c>
      <c r="E67" s="96" t="s">
        <v>35</v>
      </c>
      <c r="F67" s="112">
        <f>+(F59*B61)/(F59+B61)</f>
        <v>250</v>
      </c>
      <c r="G67" s="119"/>
      <c r="H67" s="55" t="s">
        <v>6</v>
      </c>
      <c r="I67" s="100"/>
      <c r="J67" s="55"/>
      <c r="K67" s="131"/>
      <c r="L67" s="197"/>
      <c r="M67" s="163" t="s">
        <v>62</v>
      </c>
      <c r="N67" s="164">
        <v>9.75</v>
      </c>
      <c r="O67" s="165" t="s">
        <v>64</v>
      </c>
      <c r="P67" s="164">
        <v>10.6</v>
      </c>
      <c r="Q67" s="165" t="s">
        <v>63</v>
      </c>
      <c r="R67" s="166">
        <f>+P67-N67</f>
        <v>0.84999999999999964</v>
      </c>
      <c r="S67" s="89"/>
      <c r="T67" s="147"/>
      <c r="U67" s="81"/>
      <c r="V67" s="81"/>
      <c r="W67" s="81"/>
    </row>
    <row r="68" spans="1:23" ht="13.5" thickBot="1">
      <c r="A68" s="194"/>
      <c r="B68" s="195"/>
      <c r="C68" s="195"/>
      <c r="D68" s="73" t="s">
        <v>29</v>
      </c>
      <c r="E68" s="132" t="s">
        <v>31</v>
      </c>
      <c r="F68" s="132">
        <f>+B66/B65</f>
        <v>0.33333333333333331</v>
      </c>
      <c r="G68" s="133"/>
      <c r="H68" s="134"/>
      <c r="I68" s="135"/>
      <c r="J68" s="132"/>
      <c r="K68" s="136"/>
      <c r="L68" s="98"/>
      <c r="M68" s="141"/>
      <c r="N68" s="140"/>
      <c r="O68" s="57"/>
      <c r="P68" s="96"/>
      <c r="Q68" s="96"/>
      <c r="R68" s="96"/>
      <c r="S68" s="89"/>
      <c r="T68" s="147"/>
      <c r="U68" s="81"/>
      <c r="V68" s="81"/>
      <c r="W68" s="81"/>
    </row>
    <row r="69" spans="1:23" ht="13.5" thickBot="1">
      <c r="A69" s="142"/>
      <c r="B69" s="98"/>
      <c r="C69" s="43"/>
      <c r="D69" s="43"/>
      <c r="E69" s="43"/>
      <c r="F69" s="43"/>
      <c r="G69" s="143"/>
      <c r="H69" s="144"/>
      <c r="I69" s="145"/>
      <c r="J69" s="43"/>
      <c r="K69" s="146"/>
      <c r="L69" s="98"/>
      <c r="M69" s="198" t="s">
        <v>65</v>
      </c>
      <c r="N69" s="199"/>
      <c r="O69" s="199"/>
      <c r="P69" s="199"/>
      <c r="Q69" s="199"/>
      <c r="R69" s="200"/>
      <c r="S69" s="89"/>
      <c r="T69" s="147"/>
      <c r="U69" s="81"/>
      <c r="V69" s="81"/>
      <c r="W69" s="81"/>
    </row>
    <row r="70" spans="1:23">
      <c r="A70" s="148"/>
      <c r="B70" s="149"/>
      <c r="C70" s="148"/>
      <c r="D70" s="148"/>
      <c r="E70" s="148"/>
      <c r="F70" s="148"/>
      <c r="G70" s="150"/>
      <c r="H70" s="150"/>
      <c r="I70" s="149"/>
      <c r="J70" s="148"/>
      <c r="K70" s="149"/>
      <c r="L70" s="149"/>
      <c r="M70" s="151"/>
      <c r="N70" s="152"/>
      <c r="O70" s="152"/>
      <c r="P70" s="152"/>
      <c r="Q70" s="152"/>
      <c r="R70" s="152"/>
      <c r="S70" s="89"/>
      <c r="T70" s="147"/>
      <c r="U70" s="81"/>
      <c r="V70" s="81"/>
      <c r="W70" s="81"/>
    </row>
    <row r="71" spans="1:23">
      <c r="A71" s="148"/>
      <c r="B71" s="149"/>
      <c r="C71" s="148"/>
      <c r="D71" s="148"/>
      <c r="E71" s="148"/>
      <c r="F71" s="148"/>
      <c r="G71" s="150"/>
      <c r="H71" s="150"/>
      <c r="I71" s="149"/>
      <c r="J71" s="148"/>
      <c r="K71" s="149"/>
      <c r="L71" s="149"/>
      <c r="M71" s="153"/>
      <c r="N71" s="152"/>
      <c r="O71" s="152"/>
      <c r="P71" s="152"/>
      <c r="Q71" s="152"/>
      <c r="R71" s="152"/>
      <c r="S71" s="89"/>
      <c r="T71" s="147"/>
      <c r="U71" s="81"/>
      <c r="V71" s="81"/>
      <c r="W71" s="81"/>
    </row>
    <row r="72" spans="1:23">
      <c r="A72" s="148" t="s">
        <v>86</v>
      </c>
      <c r="B72" s="149"/>
      <c r="C72" s="148"/>
      <c r="D72" s="148"/>
      <c r="E72" s="148"/>
      <c r="F72" s="148"/>
      <c r="G72" s="150"/>
      <c r="H72" s="150"/>
      <c r="I72" s="149"/>
      <c r="J72" s="148"/>
      <c r="K72" s="149"/>
      <c r="L72" s="149"/>
      <c r="M72" s="153"/>
      <c r="N72" s="152"/>
      <c r="O72" s="152"/>
      <c r="P72" s="152"/>
      <c r="Q72" s="154"/>
      <c r="R72" s="154"/>
      <c r="S72" s="89"/>
      <c r="T72" s="147"/>
      <c r="U72" s="81"/>
      <c r="V72" s="183" t="s">
        <v>90</v>
      </c>
      <c r="W72" s="183"/>
    </row>
    <row r="73" spans="1:23">
      <c r="N73" s="31"/>
      <c r="O73" s="31"/>
      <c r="P73" s="31"/>
      <c r="Q73" s="31"/>
      <c r="R73" s="31"/>
      <c r="S73" s="2"/>
    </row>
    <row r="74" spans="1:23">
      <c r="N74" s="31"/>
      <c r="O74" s="31"/>
      <c r="P74" s="31"/>
      <c r="Q74" s="31"/>
      <c r="R74" s="31"/>
      <c r="S74" s="2"/>
    </row>
    <row r="75" spans="1:23">
      <c r="N75" s="31"/>
      <c r="O75" s="31"/>
      <c r="P75" s="31"/>
      <c r="Q75" s="31"/>
      <c r="R75" s="31"/>
      <c r="S75" s="2"/>
    </row>
    <row r="76" spans="1:23">
      <c r="N76" s="31"/>
      <c r="O76" s="31"/>
      <c r="P76" s="31"/>
      <c r="Q76" s="31"/>
      <c r="R76" s="31"/>
      <c r="S76" s="2"/>
    </row>
    <row r="77" spans="1:23">
      <c r="N77" s="31"/>
      <c r="O77" s="31"/>
      <c r="P77" s="31"/>
      <c r="Q77" s="31"/>
      <c r="R77" s="31"/>
      <c r="S77" s="2"/>
    </row>
    <row r="78" spans="1:23">
      <c r="N78" s="31"/>
      <c r="O78" s="31"/>
      <c r="P78" s="31"/>
      <c r="Q78" s="31"/>
      <c r="R78" s="31"/>
      <c r="S78" s="2"/>
    </row>
    <row r="79" spans="1:23">
      <c r="N79" s="31"/>
      <c r="O79" s="31"/>
      <c r="P79" s="31"/>
      <c r="Q79" s="31"/>
      <c r="R79" s="31"/>
      <c r="S79" s="2"/>
    </row>
    <row r="80" spans="1:23">
      <c r="N80" s="31"/>
      <c r="O80" s="31"/>
      <c r="P80" s="31"/>
      <c r="Q80" s="31"/>
      <c r="R80" s="31"/>
      <c r="S80" s="2"/>
    </row>
    <row r="81" spans="14:19">
      <c r="N81" s="31"/>
      <c r="O81" s="31"/>
      <c r="P81" s="31"/>
      <c r="Q81" s="31"/>
      <c r="R81" s="31"/>
      <c r="S81" s="2"/>
    </row>
    <row r="82" spans="14:19">
      <c r="N82" s="31"/>
      <c r="O82" s="31"/>
      <c r="P82" s="31"/>
      <c r="Q82" s="31"/>
      <c r="R82" s="31"/>
      <c r="S82" s="2"/>
    </row>
    <row r="83" spans="14:19">
      <c r="N83" s="31"/>
      <c r="O83" s="31"/>
      <c r="P83" s="31"/>
      <c r="Q83" s="31"/>
      <c r="R83" s="31"/>
      <c r="S83" s="2"/>
    </row>
  </sheetData>
  <mergeCells count="25">
    <mergeCell ref="V72:W72"/>
    <mergeCell ref="M3:R3"/>
    <mergeCell ref="M14:R14"/>
    <mergeCell ref="M25:R25"/>
    <mergeCell ref="E7:F7"/>
    <mergeCell ref="L26:L34"/>
    <mergeCell ref="M36:R36"/>
    <mergeCell ref="L4:L12"/>
    <mergeCell ref="L15:L23"/>
    <mergeCell ref="M69:R69"/>
    <mergeCell ref="M47:R47"/>
    <mergeCell ref="M58:R58"/>
    <mergeCell ref="L37:L45"/>
    <mergeCell ref="L48:L56"/>
    <mergeCell ref="L59:L67"/>
    <mergeCell ref="A1:H1"/>
    <mergeCell ref="A2:H2"/>
    <mergeCell ref="A67:C68"/>
    <mergeCell ref="A12:C13"/>
    <mergeCell ref="A23:C24"/>
    <mergeCell ref="A34:C35"/>
    <mergeCell ref="A45:C46"/>
    <mergeCell ref="A56:C57"/>
    <mergeCell ref="G3:H3"/>
    <mergeCell ref="A3:C3"/>
  </mergeCells>
  <phoneticPr fontId="2" type="noConversion"/>
  <hyperlinks>
    <hyperlink ref="T14" r:id="rId1"/>
  </hyperlinks>
  <printOptions horizontalCentered="1" verticalCentered="1"/>
  <pageMargins left="0.74803149606299213" right="0" top="0" bottom="0" header="0" footer="0"/>
  <pageSetup scale="45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3"/>
  <dimension ref="A1:T134"/>
  <sheetViews>
    <sheetView workbookViewId="0">
      <selection activeCell="Q12" sqref="Q12"/>
    </sheetView>
  </sheetViews>
  <sheetFormatPr defaultColWidth="9.140625" defaultRowHeight="12.75"/>
  <cols>
    <col min="1" max="1" width="20.5703125" style="1" bestFit="1" customWidth="1"/>
    <col min="2" max="16384" width="9.140625" style="1"/>
  </cols>
  <sheetData>
    <row r="1" spans="1:20">
      <c r="A1" s="43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81"/>
      <c r="Q1" s="81"/>
      <c r="R1" s="81"/>
      <c r="S1" s="81"/>
      <c r="T1" s="81"/>
    </row>
    <row r="2" spans="1:20">
      <c r="A2" s="43" t="str">
        <f>CONCATENATE(A12,B2,$A$19,C2,$A$20)</f>
        <v>Range 1: 31 - 36 °C</v>
      </c>
      <c r="B2" s="167">
        <f>+Beregning!J36</f>
        <v>31</v>
      </c>
      <c r="C2" s="167">
        <f>+Beregning!J35</f>
        <v>36</v>
      </c>
      <c r="D2" s="167"/>
      <c r="E2" s="167"/>
      <c r="F2" s="167"/>
      <c r="G2" s="167"/>
      <c r="H2" s="167"/>
      <c r="I2" s="168"/>
      <c r="J2" s="168"/>
      <c r="K2" s="168"/>
      <c r="L2" s="168"/>
      <c r="M2" s="168"/>
      <c r="N2" s="43"/>
      <c r="O2" s="43"/>
      <c r="P2" s="81"/>
      <c r="Q2" s="81"/>
      <c r="R2" s="81"/>
      <c r="S2" s="81"/>
      <c r="T2" s="81"/>
    </row>
    <row r="3" spans="1:20">
      <c r="A3" s="43" t="str">
        <f>CONCATENATE(A13,D3,$A$19,E3,$A$20)</f>
        <v>Range 2: 42 - 46 °C</v>
      </c>
      <c r="B3" s="169"/>
      <c r="C3" s="167"/>
      <c r="D3" s="167">
        <f>+Beregning!J30</f>
        <v>42</v>
      </c>
      <c r="E3" s="167">
        <f>+Beregning!J29</f>
        <v>46</v>
      </c>
      <c r="F3" s="167"/>
      <c r="G3" s="167"/>
      <c r="H3" s="167"/>
      <c r="I3" s="168"/>
      <c r="J3" s="168"/>
      <c r="K3" s="168"/>
      <c r="L3" s="168"/>
      <c r="M3" s="168"/>
      <c r="N3" s="43"/>
      <c r="O3" s="43"/>
      <c r="P3" s="81"/>
      <c r="Q3" s="81"/>
      <c r="R3" s="81"/>
      <c r="S3" s="81"/>
      <c r="T3" s="81"/>
    </row>
    <row r="4" spans="1:20">
      <c r="A4" s="43" t="str">
        <f>CONCATENATE(A14,F4,$A$19,G4,$A$20)</f>
        <v>Range 3: 51 - 56 °C</v>
      </c>
      <c r="B4" s="169"/>
      <c r="C4" s="167"/>
      <c r="D4" s="167"/>
      <c r="E4" s="167"/>
      <c r="F4" s="167">
        <f>+Beregning!J24</f>
        <v>51</v>
      </c>
      <c r="G4" s="167">
        <f>+Beregning!J23</f>
        <v>56</v>
      </c>
      <c r="H4" s="167"/>
      <c r="I4" s="168"/>
      <c r="J4" s="168"/>
      <c r="K4" s="168"/>
      <c r="L4" s="168"/>
      <c r="M4" s="168"/>
      <c r="N4" s="43"/>
      <c r="O4" s="43"/>
      <c r="P4" s="81"/>
      <c r="Q4" s="81"/>
      <c r="R4" s="81"/>
      <c r="S4" s="81"/>
      <c r="T4" s="81"/>
    </row>
    <row r="5" spans="1:20">
      <c r="A5" s="43" t="str">
        <f>CONCATENATE(A15,H5,$A$19,I5,$A$20)</f>
        <v>Range 4: 62 - 67 °C</v>
      </c>
      <c r="B5" s="169"/>
      <c r="C5" s="167"/>
      <c r="D5" s="169"/>
      <c r="E5" s="167"/>
      <c r="F5" s="169"/>
      <c r="G5" s="167"/>
      <c r="H5" s="167">
        <f>+Beregning!J18</f>
        <v>62</v>
      </c>
      <c r="I5" s="170">
        <f>+Beregning!J17</f>
        <v>67</v>
      </c>
      <c r="J5" s="168"/>
      <c r="K5" s="168"/>
      <c r="L5" s="168"/>
      <c r="M5" s="168"/>
      <c r="N5" s="43"/>
      <c r="O5" s="43"/>
      <c r="P5" s="81"/>
      <c r="Q5" s="81"/>
      <c r="R5" s="81"/>
      <c r="S5" s="81"/>
      <c r="T5" s="81"/>
    </row>
    <row r="6" spans="1:20">
      <c r="A6" s="43" t="str">
        <f>CONCATENATE(A16,J6,$A$19,K6,$A$20)</f>
        <v>Range 5: 73 - 77 °C</v>
      </c>
      <c r="B6" s="169"/>
      <c r="C6" s="167"/>
      <c r="D6" s="169"/>
      <c r="E6" s="167"/>
      <c r="F6" s="169"/>
      <c r="G6" s="167"/>
      <c r="H6" s="169"/>
      <c r="I6" s="168"/>
      <c r="J6" s="170">
        <f>+Beregning!J12</f>
        <v>73</v>
      </c>
      <c r="K6" s="170">
        <f>+Beregning!J11</f>
        <v>77</v>
      </c>
      <c r="L6" s="168"/>
      <c r="M6" s="168"/>
      <c r="N6" s="43"/>
      <c r="O6" s="43"/>
      <c r="P6" s="81"/>
      <c r="Q6" s="81"/>
      <c r="R6" s="81"/>
      <c r="S6" s="81"/>
      <c r="T6" s="81"/>
    </row>
    <row r="7" spans="1:20">
      <c r="A7" s="43" t="str">
        <f>CONCATENATE(A17,L7,$A$19,M7,$A$20)</f>
        <v>Range 6: 83 - 88 °C</v>
      </c>
      <c r="B7" s="169"/>
      <c r="C7" s="167"/>
      <c r="D7" s="169"/>
      <c r="E7" s="167"/>
      <c r="F7" s="169"/>
      <c r="G7" s="167"/>
      <c r="H7" s="169"/>
      <c r="I7" s="168"/>
      <c r="J7" s="168"/>
      <c r="K7" s="168"/>
      <c r="L7" s="170">
        <f>+Beregning!J6</f>
        <v>83</v>
      </c>
      <c r="M7" s="170">
        <f>+Beregning!J5</f>
        <v>88</v>
      </c>
      <c r="N7" s="43"/>
      <c r="O7" s="43"/>
      <c r="P7" s="81"/>
      <c r="Q7" s="81"/>
      <c r="R7" s="81"/>
      <c r="S7" s="81"/>
      <c r="T7" s="81"/>
    </row>
    <row r="8" spans="1:20">
      <c r="A8" s="43" t="str">
        <f>CONCATENATE(A18,B8,$A$19,M8,$A$20)</f>
        <v>Total Range: 31 - 88 °C</v>
      </c>
      <c r="B8" s="170">
        <f>+B2</f>
        <v>31</v>
      </c>
      <c r="C8" s="170">
        <f>+C2</f>
        <v>36</v>
      </c>
      <c r="D8" s="170">
        <f>+D3</f>
        <v>42</v>
      </c>
      <c r="E8" s="170">
        <f>+E3</f>
        <v>46</v>
      </c>
      <c r="F8" s="170">
        <f>+F4</f>
        <v>51</v>
      </c>
      <c r="G8" s="170">
        <f>+G4</f>
        <v>56</v>
      </c>
      <c r="H8" s="170">
        <f>+H5</f>
        <v>62</v>
      </c>
      <c r="I8" s="170">
        <f>+I5</f>
        <v>67</v>
      </c>
      <c r="J8" s="170">
        <f>+J6</f>
        <v>73</v>
      </c>
      <c r="K8" s="170">
        <f>+K6</f>
        <v>77</v>
      </c>
      <c r="L8" s="170">
        <f>+L7</f>
        <v>83</v>
      </c>
      <c r="M8" s="170">
        <f>+M7</f>
        <v>88</v>
      </c>
      <c r="N8" s="43"/>
      <c r="O8" s="43"/>
      <c r="P8" s="81"/>
      <c r="Q8" s="81"/>
      <c r="R8" s="81"/>
      <c r="S8" s="81"/>
      <c r="T8" s="81"/>
    </row>
    <row r="9" spans="1:20">
      <c r="A9" s="43" t="str">
        <f>CONCATENATE(A21,N9,$A$20)</f>
        <v>Delta temp:  5 °C</v>
      </c>
      <c r="B9" s="171">
        <v>0</v>
      </c>
      <c r="C9" s="171">
        <f>+Beregning!J37</f>
        <v>5</v>
      </c>
      <c r="D9" s="171">
        <v>0</v>
      </c>
      <c r="E9" s="171">
        <f>+Beregning!J31</f>
        <v>5</v>
      </c>
      <c r="F9" s="171">
        <v>0</v>
      </c>
      <c r="G9" s="171">
        <f>+Beregning!J25</f>
        <v>5</v>
      </c>
      <c r="H9" s="171">
        <v>0</v>
      </c>
      <c r="I9" s="171">
        <f>+Beregning!J19</f>
        <v>5</v>
      </c>
      <c r="J9" s="171">
        <v>0</v>
      </c>
      <c r="K9" s="171">
        <f>+Beregning!J13</f>
        <v>5</v>
      </c>
      <c r="L9" s="171">
        <v>0</v>
      </c>
      <c r="M9" s="171">
        <f>+Beregning!J7</f>
        <v>5</v>
      </c>
      <c r="N9" s="172">
        <f>ROUND((+C9+E9+G9+I9+K9+M9)/6,1)</f>
        <v>5</v>
      </c>
      <c r="O9" s="173"/>
      <c r="P9" s="81"/>
      <c r="Q9" s="81"/>
      <c r="R9" s="81"/>
      <c r="S9" s="81"/>
      <c r="T9" s="81"/>
    </row>
    <row r="10" spans="1:20" ht="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81"/>
      <c r="Q10" s="83" t="s">
        <v>87</v>
      </c>
      <c r="R10" s="81"/>
      <c r="S10" s="81"/>
      <c r="T10" s="81"/>
    </row>
    <row r="11" spans="1:20">
      <c r="A11" s="43" t="s">
        <v>12</v>
      </c>
      <c r="B11" s="201" t="str">
        <f>+A2</f>
        <v>Range 1: 31 - 36 °C</v>
      </c>
      <c r="C11" s="201"/>
      <c r="D11" s="201" t="str">
        <f>+A3</f>
        <v>Range 2: 42 - 46 °C</v>
      </c>
      <c r="E11" s="201"/>
      <c r="F11" s="201" t="str">
        <f>+A4</f>
        <v>Range 3: 51 - 56 °C</v>
      </c>
      <c r="G11" s="201"/>
      <c r="H11" s="201" t="str">
        <f>+A5</f>
        <v>Range 4: 62 - 67 °C</v>
      </c>
      <c r="I11" s="201"/>
      <c r="J11" s="201" t="str">
        <f>+A6</f>
        <v>Range 5: 73 - 77 °C</v>
      </c>
      <c r="K11" s="201"/>
      <c r="L11" s="201" t="str">
        <f>+A7</f>
        <v>Range 6: 83 - 88 °C</v>
      </c>
      <c r="M11" s="201"/>
      <c r="N11" s="43"/>
      <c r="O11" s="43"/>
      <c r="P11" s="81"/>
      <c r="Q11" s="84"/>
      <c r="R11" s="81"/>
      <c r="S11" s="81"/>
      <c r="T11" s="81"/>
    </row>
    <row r="12" spans="1:20">
      <c r="A12" s="43" t="s">
        <v>16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81"/>
      <c r="Q12" s="84"/>
      <c r="R12" s="81"/>
      <c r="S12" s="81"/>
      <c r="T12" s="81"/>
    </row>
    <row r="13" spans="1:20">
      <c r="A13" s="43" t="s">
        <v>18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81"/>
      <c r="Q13" s="84"/>
      <c r="R13" s="81"/>
      <c r="S13" s="81"/>
      <c r="T13" s="81"/>
    </row>
    <row r="14" spans="1:20" ht="15">
      <c r="A14" s="43" t="s">
        <v>19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81"/>
      <c r="Q14" s="85" t="s">
        <v>88</v>
      </c>
      <c r="R14" s="81"/>
      <c r="S14" s="81"/>
      <c r="T14" s="81"/>
    </row>
    <row r="15" spans="1:20">
      <c r="A15" s="43" t="s">
        <v>20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81"/>
      <c r="Q15" s="84"/>
      <c r="R15" s="81"/>
      <c r="S15" s="81"/>
      <c r="T15" s="81"/>
    </row>
    <row r="16" spans="1:20" ht="18.75">
      <c r="A16" s="43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81"/>
      <c r="Q16" s="86" t="s">
        <v>89</v>
      </c>
      <c r="R16" s="81"/>
      <c r="S16" s="81"/>
      <c r="T16" s="81"/>
    </row>
    <row r="17" spans="1:20">
      <c r="A17" s="43" t="s">
        <v>22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81"/>
      <c r="Q17" s="81"/>
      <c r="R17" s="81"/>
      <c r="S17" s="81"/>
      <c r="T17" s="81"/>
    </row>
    <row r="18" spans="1:20">
      <c r="A18" s="43" t="s">
        <v>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81"/>
      <c r="Q18" s="81"/>
      <c r="R18" s="81"/>
      <c r="S18" s="81"/>
      <c r="T18" s="81"/>
    </row>
    <row r="19" spans="1:20">
      <c r="A19" s="43" t="s">
        <v>15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81"/>
      <c r="Q19" s="81"/>
      <c r="R19" s="81"/>
      <c r="S19" s="81"/>
      <c r="T19" s="81"/>
    </row>
    <row r="20" spans="1:20">
      <c r="A20" s="43" t="s">
        <v>17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81"/>
      <c r="Q20" s="81"/>
      <c r="R20" s="81"/>
      <c r="S20" s="81"/>
      <c r="T20" s="81"/>
    </row>
    <row r="21" spans="1:20">
      <c r="A21" s="43" t="s">
        <v>53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81"/>
      <c r="Q21" s="81"/>
      <c r="R21" s="81"/>
      <c r="S21" s="81"/>
      <c r="T21" s="81"/>
    </row>
    <row r="22" spans="1:20">
      <c r="A22" s="43" t="s">
        <v>68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81"/>
      <c r="Q22" s="81"/>
      <c r="R22" s="81"/>
      <c r="S22" s="81"/>
      <c r="T22" s="81"/>
    </row>
    <row r="23" spans="1:20">
      <c r="A23" s="174" t="s">
        <v>66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81"/>
      <c r="Q23" s="81"/>
      <c r="R23" s="81"/>
      <c r="S23" s="81"/>
      <c r="T23" s="81"/>
    </row>
    <row r="24" spans="1:20">
      <c r="A24" s="43" t="str">
        <f>CONCATENATE(A34,B24,$A$19,C24,$A$20)</f>
        <v>Range 1: 29 - 35 °C</v>
      </c>
      <c r="B24" s="167">
        <f>+New!Q60</f>
        <v>29</v>
      </c>
      <c r="C24" s="167">
        <f>+New!O60</f>
        <v>35</v>
      </c>
      <c r="D24" s="167"/>
      <c r="E24" s="167"/>
      <c r="F24" s="167"/>
      <c r="G24" s="167"/>
      <c r="H24" s="167"/>
      <c r="I24" s="168"/>
      <c r="J24" s="168"/>
      <c r="K24" s="168"/>
      <c r="L24" s="168"/>
      <c r="M24" s="168"/>
      <c r="N24" s="43"/>
      <c r="O24" s="43"/>
      <c r="P24" s="81"/>
      <c r="Q24" s="81"/>
      <c r="R24" s="81"/>
      <c r="S24" s="81"/>
      <c r="T24" s="81"/>
    </row>
    <row r="25" spans="1:20">
      <c r="A25" s="43" t="str">
        <f>CONCATENATE(A35,D25,$A$19,E25,$A$20)</f>
        <v>Range 2: 39 - 44 °C</v>
      </c>
      <c r="B25" s="169"/>
      <c r="C25" s="167"/>
      <c r="D25" s="167">
        <f>+New!Q49</f>
        <v>39</v>
      </c>
      <c r="E25" s="167">
        <f>+New!O49</f>
        <v>44</v>
      </c>
      <c r="F25" s="167"/>
      <c r="G25" s="167"/>
      <c r="H25" s="167"/>
      <c r="I25" s="168"/>
      <c r="J25" s="168"/>
      <c r="K25" s="168"/>
      <c r="L25" s="168"/>
      <c r="M25" s="168"/>
      <c r="N25" s="43"/>
      <c r="O25" s="43"/>
      <c r="P25" s="81"/>
      <c r="Q25" s="81"/>
      <c r="R25" s="81"/>
      <c r="S25" s="81"/>
      <c r="T25" s="81"/>
    </row>
    <row r="26" spans="1:20">
      <c r="A26" s="43" t="str">
        <f>CONCATENATE(A36,F26,$A$19,G26,$A$20)</f>
        <v>Range 3: 48 - 54 °C</v>
      </c>
      <c r="B26" s="169"/>
      <c r="C26" s="167"/>
      <c r="D26" s="167"/>
      <c r="E26" s="167"/>
      <c r="F26" s="167">
        <f>+New!Q38</f>
        <v>48</v>
      </c>
      <c r="G26" s="167">
        <f>+New!O38</f>
        <v>54</v>
      </c>
      <c r="H26" s="167"/>
      <c r="I26" s="168"/>
      <c r="J26" s="168"/>
      <c r="K26" s="168"/>
      <c r="L26" s="168"/>
      <c r="M26" s="168"/>
      <c r="N26" s="43"/>
      <c r="O26" s="43"/>
      <c r="P26" s="81"/>
      <c r="Q26" s="81"/>
      <c r="R26" s="81"/>
      <c r="S26" s="81"/>
      <c r="T26" s="81"/>
    </row>
    <row r="27" spans="1:20">
      <c r="A27" s="43" t="str">
        <f>CONCATENATE(A37,H27,$A$19,I27,$A$20)</f>
        <v>Range 4: 58 - 64 °C</v>
      </c>
      <c r="B27" s="169"/>
      <c r="C27" s="167"/>
      <c r="D27" s="169"/>
      <c r="E27" s="167"/>
      <c r="F27" s="169"/>
      <c r="G27" s="167"/>
      <c r="H27" s="167">
        <f>+New!Q27</f>
        <v>58</v>
      </c>
      <c r="I27" s="170">
        <f>+New!O27</f>
        <v>64</v>
      </c>
      <c r="J27" s="168"/>
      <c r="K27" s="168"/>
      <c r="L27" s="168"/>
      <c r="M27" s="168"/>
      <c r="N27" s="43"/>
      <c r="O27" s="43"/>
      <c r="P27" s="81"/>
      <c r="Q27" s="81"/>
      <c r="R27" s="81"/>
      <c r="S27" s="81"/>
      <c r="T27" s="81"/>
    </row>
    <row r="28" spans="1:20">
      <c r="A28" s="43" t="str">
        <f>CONCATENATE(A38,J28,$A$19,K28,$A$20)</f>
        <v>Range 5: 68 - 74 °C</v>
      </c>
      <c r="B28" s="169"/>
      <c r="C28" s="167"/>
      <c r="D28" s="169"/>
      <c r="E28" s="167"/>
      <c r="F28" s="169"/>
      <c r="G28" s="167"/>
      <c r="H28" s="169"/>
      <c r="I28" s="168"/>
      <c r="J28" s="170">
        <f>+New!Q16</f>
        <v>68</v>
      </c>
      <c r="K28" s="170">
        <f>+New!O16</f>
        <v>74</v>
      </c>
      <c r="L28" s="168"/>
      <c r="M28" s="168"/>
      <c r="N28" s="43"/>
      <c r="O28" s="43"/>
      <c r="P28" s="81"/>
      <c r="Q28" s="81"/>
      <c r="R28" s="81"/>
      <c r="S28" s="81"/>
      <c r="T28" s="81"/>
    </row>
    <row r="29" spans="1:20">
      <c r="A29" s="43" t="str">
        <f>CONCATENATE(A39,L29,$A$19,M29,$A$20)</f>
        <v>Range 6: 77 - 83 °C</v>
      </c>
      <c r="B29" s="169"/>
      <c r="C29" s="167"/>
      <c r="D29" s="169"/>
      <c r="E29" s="167"/>
      <c r="F29" s="169"/>
      <c r="G29" s="167"/>
      <c r="H29" s="169"/>
      <c r="I29" s="168"/>
      <c r="J29" s="168"/>
      <c r="K29" s="168"/>
      <c r="L29" s="170">
        <f>+New!Q5</f>
        <v>77</v>
      </c>
      <c r="M29" s="170">
        <f>+New!O5</f>
        <v>83</v>
      </c>
      <c r="N29" s="43"/>
      <c r="O29" s="43"/>
      <c r="P29" s="81"/>
      <c r="Q29" s="81"/>
      <c r="R29" s="81"/>
      <c r="S29" s="81"/>
      <c r="T29" s="81"/>
    </row>
    <row r="30" spans="1:20">
      <c r="A30" s="43" t="str">
        <f>CONCATENATE(A40,B30,$A$19,M30,$A$20)</f>
        <v>Total Range: 29 - 83 °C</v>
      </c>
      <c r="B30" s="170">
        <f>+B24</f>
        <v>29</v>
      </c>
      <c r="C30" s="170">
        <f>+C24</f>
        <v>35</v>
      </c>
      <c r="D30" s="170">
        <f>+D25</f>
        <v>39</v>
      </c>
      <c r="E30" s="170">
        <f>+E25</f>
        <v>44</v>
      </c>
      <c r="F30" s="170">
        <f>+F26</f>
        <v>48</v>
      </c>
      <c r="G30" s="170">
        <f>+G26</f>
        <v>54</v>
      </c>
      <c r="H30" s="170">
        <f>+H27</f>
        <v>58</v>
      </c>
      <c r="I30" s="170">
        <f>+I27</f>
        <v>64</v>
      </c>
      <c r="J30" s="170">
        <f>+J28</f>
        <v>68</v>
      </c>
      <c r="K30" s="170">
        <f>+K28</f>
        <v>74</v>
      </c>
      <c r="L30" s="170">
        <f>+L29</f>
        <v>77</v>
      </c>
      <c r="M30" s="170">
        <f>+M29</f>
        <v>83</v>
      </c>
      <c r="N30" s="43"/>
      <c r="O30" s="43"/>
      <c r="P30" s="81"/>
      <c r="Q30" s="81"/>
      <c r="R30" s="81"/>
      <c r="S30" s="81"/>
      <c r="T30" s="81"/>
    </row>
    <row r="31" spans="1:20">
      <c r="A31" s="43" t="str">
        <f>CONCATENATE(A43,N31,$A$20)</f>
        <v>Delta temp:  5,8 °C</v>
      </c>
      <c r="B31" s="171">
        <v>0</v>
      </c>
      <c r="C31" s="171">
        <f>+New!R60</f>
        <v>5.6000000000000014</v>
      </c>
      <c r="D31" s="171">
        <v>0</v>
      </c>
      <c r="E31" s="171">
        <f>+New!R49</f>
        <v>5.7999999999999972</v>
      </c>
      <c r="F31" s="171">
        <v>0</v>
      </c>
      <c r="G31" s="171">
        <f>+New!R38</f>
        <v>5.7000000000000028</v>
      </c>
      <c r="H31" s="171">
        <v>0</v>
      </c>
      <c r="I31" s="171">
        <f>+New!R27</f>
        <v>5.8000000000000043</v>
      </c>
      <c r="J31" s="171">
        <v>0</v>
      </c>
      <c r="K31" s="171">
        <f>+New!R16</f>
        <v>5.7000000000000028</v>
      </c>
      <c r="L31" s="171">
        <v>0</v>
      </c>
      <c r="M31" s="171">
        <f>+New!R5</f>
        <v>6</v>
      </c>
      <c r="N31" s="172">
        <f>ROUND((+C31+E31+G31+I31+K31+M31)/6,1)</f>
        <v>5.8</v>
      </c>
      <c r="O31" s="43"/>
      <c r="P31" s="81"/>
      <c r="Q31" s="81"/>
      <c r="R31" s="81"/>
      <c r="S31" s="81"/>
      <c r="T31" s="81"/>
    </row>
    <row r="32" spans="1:20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81"/>
      <c r="Q32" s="81"/>
      <c r="R32" s="81"/>
      <c r="S32" s="81"/>
      <c r="T32" s="81"/>
    </row>
    <row r="33" spans="1:20">
      <c r="A33" s="43" t="s">
        <v>12</v>
      </c>
      <c r="B33" s="201" t="str">
        <f>+A24</f>
        <v>Range 1: 29 - 35 °C</v>
      </c>
      <c r="C33" s="201"/>
      <c r="D33" s="201" t="str">
        <f>+A25</f>
        <v>Range 2: 39 - 44 °C</v>
      </c>
      <c r="E33" s="201"/>
      <c r="F33" s="201" t="str">
        <f>+A26</f>
        <v>Range 3: 48 - 54 °C</v>
      </c>
      <c r="G33" s="201"/>
      <c r="H33" s="201" t="str">
        <f>+A27</f>
        <v>Range 4: 58 - 64 °C</v>
      </c>
      <c r="I33" s="201"/>
      <c r="J33" s="201" t="str">
        <f>+A28</f>
        <v>Range 5: 68 - 74 °C</v>
      </c>
      <c r="K33" s="201"/>
      <c r="L33" s="201" t="str">
        <f>+A29</f>
        <v>Range 6: 77 - 83 °C</v>
      </c>
      <c r="M33" s="201"/>
      <c r="N33" s="43"/>
      <c r="O33" s="43"/>
      <c r="P33" s="81"/>
      <c r="Q33" s="81"/>
      <c r="R33" s="81"/>
      <c r="S33" s="81"/>
      <c r="T33" s="81"/>
    </row>
    <row r="34" spans="1:20">
      <c r="A34" s="43" t="s">
        <v>16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81"/>
      <c r="Q34" s="81"/>
      <c r="R34" s="81"/>
      <c r="S34" s="81"/>
      <c r="T34" s="81"/>
    </row>
    <row r="35" spans="1:20">
      <c r="A35" s="43" t="s">
        <v>18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81"/>
      <c r="Q35" s="81"/>
      <c r="R35" s="81"/>
      <c r="S35" s="81"/>
      <c r="T35" s="81"/>
    </row>
    <row r="36" spans="1:20">
      <c r="A36" s="43" t="s">
        <v>19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81"/>
      <c r="Q36" s="81"/>
      <c r="R36" s="81"/>
      <c r="S36" s="81"/>
      <c r="T36" s="81"/>
    </row>
    <row r="37" spans="1:20">
      <c r="A37" s="43" t="s">
        <v>20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81"/>
      <c r="Q37" s="81"/>
      <c r="R37" s="81"/>
      <c r="S37" s="81"/>
      <c r="T37" s="81"/>
    </row>
    <row r="38" spans="1:20">
      <c r="A38" s="43" t="s">
        <v>21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81"/>
      <c r="Q38" s="81"/>
      <c r="R38" s="81"/>
      <c r="S38" s="81"/>
      <c r="T38" s="81"/>
    </row>
    <row r="39" spans="1:20">
      <c r="A39" s="43" t="s">
        <v>22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81"/>
      <c r="Q39" s="81"/>
      <c r="R39" s="81"/>
      <c r="S39" s="81"/>
      <c r="T39" s="81"/>
    </row>
    <row r="40" spans="1:20">
      <c r="A40" s="43" t="s">
        <v>23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81"/>
      <c r="Q40" s="81"/>
      <c r="R40" s="81"/>
      <c r="S40" s="81"/>
      <c r="T40" s="81"/>
    </row>
    <row r="41" spans="1:20">
      <c r="A41" s="43" t="s">
        <v>15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81"/>
      <c r="Q41" s="81"/>
      <c r="R41" s="81"/>
      <c r="S41" s="81"/>
      <c r="T41" s="81"/>
    </row>
    <row r="42" spans="1:20">
      <c r="A42" s="43" t="s">
        <v>17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81"/>
      <c r="Q42" s="81"/>
      <c r="R42" s="81"/>
      <c r="S42" s="81"/>
      <c r="T42" s="81"/>
    </row>
    <row r="43" spans="1:20">
      <c r="A43" s="43" t="s">
        <v>53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81"/>
      <c r="Q43" s="81"/>
      <c r="R43" s="81"/>
      <c r="S43" s="81"/>
      <c r="T43" s="81"/>
    </row>
    <row r="44" spans="1:20">
      <c r="A44" s="43" t="s">
        <v>68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81"/>
      <c r="Q44" s="81"/>
      <c r="R44" s="81"/>
      <c r="S44" s="81"/>
      <c r="T44" s="81"/>
    </row>
    <row r="45" spans="1:20">
      <c r="A45" s="174" t="s">
        <v>70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81"/>
      <c r="Q45" s="81"/>
      <c r="R45" s="81"/>
      <c r="S45" s="81"/>
      <c r="T45" s="81"/>
    </row>
    <row r="46" spans="1:20">
      <c r="A46" s="43" t="str">
        <f>CONCATENATE(A56,B46,$A$19,C46,$A$20)</f>
        <v>Range 1: 30 - 33 °C</v>
      </c>
      <c r="B46" s="167">
        <f>+New!Q61</f>
        <v>30</v>
      </c>
      <c r="C46" s="167">
        <f>+New!O61</f>
        <v>33</v>
      </c>
      <c r="D46" s="167"/>
      <c r="E46" s="167"/>
      <c r="F46" s="167"/>
      <c r="G46" s="167"/>
      <c r="H46" s="167"/>
      <c r="I46" s="168"/>
      <c r="J46" s="168"/>
      <c r="K46" s="168"/>
      <c r="L46" s="168"/>
      <c r="M46" s="168"/>
      <c r="N46" s="43"/>
      <c r="O46" s="43"/>
      <c r="P46" s="81"/>
      <c r="Q46" s="81"/>
      <c r="R46" s="81"/>
      <c r="S46" s="81"/>
      <c r="T46" s="81"/>
    </row>
    <row r="47" spans="1:20">
      <c r="A47" s="43" t="str">
        <f>CONCATENATE(A57,D47,$A$19,E47,$A$20)</f>
        <v>Range 2: 39 - 43 °C</v>
      </c>
      <c r="B47" s="169"/>
      <c r="C47" s="167"/>
      <c r="D47" s="167">
        <f>+New!Q50</f>
        <v>39</v>
      </c>
      <c r="E47" s="167">
        <f>+New!O50</f>
        <v>43</v>
      </c>
      <c r="F47" s="167"/>
      <c r="G47" s="167"/>
      <c r="H47" s="167"/>
      <c r="I47" s="168"/>
      <c r="J47" s="168"/>
      <c r="K47" s="168"/>
      <c r="L47" s="168"/>
      <c r="M47" s="168"/>
      <c r="N47" s="43"/>
      <c r="O47" s="43"/>
      <c r="P47" s="81"/>
      <c r="Q47" s="81"/>
      <c r="R47" s="81"/>
      <c r="S47" s="81"/>
      <c r="T47" s="81"/>
    </row>
    <row r="48" spans="1:20">
      <c r="A48" s="43" t="str">
        <f>CONCATENATE(A58,F48,$A$19,G48,$A$20)</f>
        <v>Range 3: 50 - 53 °C</v>
      </c>
      <c r="B48" s="169"/>
      <c r="C48" s="167"/>
      <c r="D48" s="167"/>
      <c r="E48" s="167"/>
      <c r="F48" s="167">
        <f>+New!Q39</f>
        <v>50</v>
      </c>
      <c r="G48" s="167">
        <f>+New!O39</f>
        <v>53</v>
      </c>
      <c r="H48" s="167"/>
      <c r="I48" s="168"/>
      <c r="J48" s="168"/>
      <c r="K48" s="168"/>
      <c r="L48" s="168"/>
      <c r="M48" s="168"/>
      <c r="N48" s="43"/>
      <c r="O48" s="43"/>
      <c r="P48" s="81"/>
      <c r="Q48" s="81"/>
      <c r="R48" s="81"/>
      <c r="S48" s="81"/>
      <c r="T48" s="81"/>
    </row>
    <row r="49" spans="1:20">
      <c r="A49" s="43" t="str">
        <f>CONCATENATE(A59,H49,$A$19,I49,$A$20)</f>
        <v>Range 4: 60 - 63 °C</v>
      </c>
      <c r="B49" s="169"/>
      <c r="C49" s="167"/>
      <c r="D49" s="169"/>
      <c r="E49" s="167"/>
      <c r="F49" s="169"/>
      <c r="G49" s="167"/>
      <c r="H49" s="167">
        <f>+New!Q28</f>
        <v>60</v>
      </c>
      <c r="I49" s="170">
        <f>+New!O28</f>
        <v>63</v>
      </c>
      <c r="J49" s="168"/>
      <c r="K49" s="168"/>
      <c r="L49" s="168"/>
      <c r="M49" s="168"/>
      <c r="N49" s="43"/>
      <c r="O49" s="43"/>
      <c r="P49" s="81"/>
      <c r="Q49" s="81"/>
      <c r="R49" s="81"/>
      <c r="S49" s="81"/>
      <c r="T49" s="81"/>
    </row>
    <row r="50" spans="1:20">
      <c r="A50" s="43" t="str">
        <f>CONCATENATE(A60,J50,$A$19,K50,$A$20)</f>
        <v>Range 5: 70 - 73 °C</v>
      </c>
      <c r="B50" s="169"/>
      <c r="C50" s="167"/>
      <c r="D50" s="169"/>
      <c r="E50" s="167"/>
      <c r="F50" s="169"/>
      <c r="G50" s="167"/>
      <c r="H50" s="169"/>
      <c r="I50" s="168"/>
      <c r="J50" s="170">
        <f>+New!Q17</f>
        <v>70</v>
      </c>
      <c r="K50" s="170">
        <f>+New!O17</f>
        <v>73</v>
      </c>
      <c r="L50" s="168"/>
      <c r="M50" s="168"/>
      <c r="N50" s="43"/>
      <c r="O50" s="43"/>
      <c r="P50" s="81"/>
      <c r="Q50" s="81"/>
      <c r="R50" s="81"/>
      <c r="S50" s="81"/>
      <c r="T50" s="81"/>
    </row>
    <row r="51" spans="1:20">
      <c r="A51" s="43" t="str">
        <f>CONCATENATE(A61,L51,$A$19,M51,$A$20)</f>
        <v>Range 6: 78,9 - 82,5 °C</v>
      </c>
      <c r="B51" s="169"/>
      <c r="C51" s="167"/>
      <c r="D51" s="169"/>
      <c r="E51" s="167"/>
      <c r="F51" s="169"/>
      <c r="G51" s="167"/>
      <c r="H51" s="169"/>
      <c r="I51" s="168"/>
      <c r="J51" s="168"/>
      <c r="K51" s="168"/>
      <c r="L51" s="170">
        <f>+New!Q6</f>
        <v>78.899999999999991</v>
      </c>
      <c r="M51" s="170">
        <f>+New!O6</f>
        <v>82.5</v>
      </c>
      <c r="N51" s="43"/>
      <c r="O51" s="43"/>
      <c r="P51" s="81"/>
      <c r="Q51" s="81"/>
      <c r="R51" s="81"/>
      <c r="S51" s="81"/>
      <c r="T51" s="81"/>
    </row>
    <row r="52" spans="1:20">
      <c r="A52" s="43" t="str">
        <f>CONCATENATE(A62,B52,$A$19,M52,$A$20)</f>
        <v>Total Range: 30 - 82,5 °C</v>
      </c>
      <c r="B52" s="170">
        <f>+B46</f>
        <v>30</v>
      </c>
      <c r="C52" s="170">
        <f>+C46</f>
        <v>33</v>
      </c>
      <c r="D52" s="170">
        <f>+D47</f>
        <v>39</v>
      </c>
      <c r="E52" s="170">
        <f>+E47</f>
        <v>43</v>
      </c>
      <c r="F52" s="170">
        <f>+F48</f>
        <v>50</v>
      </c>
      <c r="G52" s="170">
        <f>+G48</f>
        <v>53</v>
      </c>
      <c r="H52" s="170">
        <f>+H49</f>
        <v>60</v>
      </c>
      <c r="I52" s="170">
        <f>+I49</f>
        <v>63</v>
      </c>
      <c r="J52" s="170">
        <f>+J50</f>
        <v>70</v>
      </c>
      <c r="K52" s="170">
        <f>+K50</f>
        <v>73</v>
      </c>
      <c r="L52" s="170">
        <f>+L51</f>
        <v>78.899999999999991</v>
      </c>
      <c r="M52" s="170">
        <f>+M51</f>
        <v>82.5</v>
      </c>
      <c r="N52" s="43"/>
      <c r="O52" s="43"/>
      <c r="P52" s="81"/>
      <c r="Q52" s="81"/>
      <c r="R52" s="81"/>
      <c r="S52" s="81"/>
      <c r="T52" s="81"/>
    </row>
    <row r="53" spans="1:20">
      <c r="A53" s="43" t="str">
        <f>CONCATENATE(A65,N53,$A$20)</f>
        <v>Delta temp:  3,3 °C</v>
      </c>
      <c r="B53" s="171">
        <v>0</v>
      </c>
      <c r="C53" s="171">
        <f>+New!R61</f>
        <v>3.1999999999999993</v>
      </c>
      <c r="D53" s="171">
        <v>0</v>
      </c>
      <c r="E53" s="171">
        <f>+New!R50</f>
        <v>3.1999999999999957</v>
      </c>
      <c r="F53" s="171">
        <v>0</v>
      </c>
      <c r="G53" s="171">
        <f>+New!R39</f>
        <v>3.3000000000000043</v>
      </c>
      <c r="H53" s="171">
        <v>0</v>
      </c>
      <c r="I53" s="171">
        <f>+New!R28</f>
        <v>3.3000000000000043</v>
      </c>
      <c r="J53" s="171">
        <v>0</v>
      </c>
      <c r="K53" s="171">
        <f>+New!R17</f>
        <v>3.1999999999999886</v>
      </c>
      <c r="L53" s="171">
        <v>0</v>
      </c>
      <c r="M53" s="171">
        <f>+New!R6</f>
        <v>3.6000000000000085</v>
      </c>
      <c r="N53" s="172">
        <f>ROUND((+C53+E53+G53+I53+K53+M53)/6,1)</f>
        <v>3.3</v>
      </c>
      <c r="O53" s="43"/>
      <c r="P53" s="81"/>
      <c r="Q53" s="81"/>
      <c r="R53" s="81"/>
      <c r="S53" s="81"/>
      <c r="T53" s="81"/>
    </row>
    <row r="54" spans="1:20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81"/>
      <c r="Q54" s="81"/>
      <c r="R54" s="81"/>
      <c r="S54" s="81"/>
      <c r="T54" s="81"/>
    </row>
    <row r="55" spans="1:20">
      <c r="A55" s="43" t="s">
        <v>12</v>
      </c>
      <c r="B55" s="201" t="str">
        <f>+A46</f>
        <v>Range 1: 30 - 33 °C</v>
      </c>
      <c r="C55" s="201"/>
      <c r="D55" s="201" t="str">
        <f>+A47</f>
        <v>Range 2: 39 - 43 °C</v>
      </c>
      <c r="E55" s="201"/>
      <c r="F55" s="201" t="str">
        <f>+A48</f>
        <v>Range 3: 50 - 53 °C</v>
      </c>
      <c r="G55" s="201"/>
      <c r="H55" s="201" t="str">
        <f>+A49</f>
        <v>Range 4: 60 - 63 °C</v>
      </c>
      <c r="I55" s="201"/>
      <c r="J55" s="201" t="str">
        <f>+A50</f>
        <v>Range 5: 70 - 73 °C</v>
      </c>
      <c r="K55" s="201"/>
      <c r="L55" s="201" t="str">
        <f>+A51</f>
        <v>Range 6: 78,9 - 82,5 °C</v>
      </c>
      <c r="M55" s="201"/>
      <c r="N55" s="43"/>
      <c r="O55" s="43"/>
      <c r="P55" s="81"/>
      <c r="Q55" s="81"/>
      <c r="R55" s="81"/>
      <c r="S55" s="81"/>
      <c r="T55" s="81"/>
    </row>
    <row r="56" spans="1:20">
      <c r="A56" s="43" t="s">
        <v>16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81"/>
      <c r="Q56" s="81"/>
      <c r="R56" s="81"/>
      <c r="S56" s="81"/>
      <c r="T56" s="81"/>
    </row>
    <row r="57" spans="1:20">
      <c r="A57" s="43" t="s">
        <v>18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81"/>
      <c r="Q57" s="81"/>
      <c r="R57" s="81"/>
      <c r="S57" s="81"/>
      <c r="T57" s="81"/>
    </row>
    <row r="58" spans="1:20">
      <c r="A58" s="43" t="s">
        <v>19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81"/>
      <c r="Q58" s="81"/>
      <c r="R58" s="81"/>
      <c r="S58" s="81"/>
      <c r="T58" s="81"/>
    </row>
    <row r="59" spans="1:20">
      <c r="A59" s="43" t="s">
        <v>20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81"/>
      <c r="Q59" s="81"/>
      <c r="R59" s="81"/>
      <c r="S59" s="81"/>
      <c r="T59" s="81"/>
    </row>
    <row r="60" spans="1:20">
      <c r="A60" s="43" t="s">
        <v>21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81"/>
      <c r="Q60" s="81"/>
      <c r="R60" s="81"/>
      <c r="S60" s="81"/>
      <c r="T60" s="81"/>
    </row>
    <row r="61" spans="1:20">
      <c r="A61" s="43" t="s">
        <v>22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81"/>
      <c r="Q61" s="81"/>
      <c r="R61" s="81"/>
      <c r="S61" s="81"/>
      <c r="T61" s="81"/>
    </row>
    <row r="62" spans="1:20">
      <c r="A62" s="43" t="s">
        <v>23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81"/>
      <c r="Q62" s="81"/>
      <c r="R62" s="81"/>
      <c r="S62" s="81"/>
      <c r="T62" s="81"/>
    </row>
    <row r="63" spans="1:20">
      <c r="A63" s="43" t="s">
        <v>15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81"/>
      <c r="Q63" s="81"/>
      <c r="R63" s="81"/>
      <c r="S63" s="81"/>
      <c r="T63" s="81"/>
    </row>
    <row r="64" spans="1:20">
      <c r="A64" s="43" t="s">
        <v>17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81"/>
      <c r="Q64" s="81"/>
      <c r="R64" s="81"/>
      <c r="S64" s="81"/>
      <c r="T64" s="81"/>
    </row>
    <row r="65" spans="1:20">
      <c r="A65" s="43" t="s">
        <v>53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81"/>
      <c r="Q65" s="81"/>
      <c r="R65" s="81"/>
      <c r="S65" s="81"/>
      <c r="T65" s="81"/>
    </row>
    <row r="66" spans="1:20">
      <c r="A66" s="43" t="s">
        <v>68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81"/>
      <c r="Q66" s="81"/>
      <c r="R66" s="81"/>
      <c r="S66" s="81"/>
      <c r="T66" s="81"/>
    </row>
    <row r="67" spans="1:20">
      <c r="A67" s="174" t="s">
        <v>71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81"/>
      <c r="Q67" s="81"/>
      <c r="R67" s="81"/>
      <c r="S67" s="81"/>
      <c r="T67" s="81"/>
    </row>
    <row r="68" spans="1:20">
      <c r="A68" s="43" t="str">
        <f>CONCATENATE(A78,B68,$A$19,C68,$A$20)</f>
        <v>Range 1: 29 - 32 °C</v>
      </c>
      <c r="B68" s="167">
        <f>+New!Q60</f>
        <v>29</v>
      </c>
      <c r="C68" s="167">
        <f>+New!O62</f>
        <v>32</v>
      </c>
      <c r="D68" s="167"/>
      <c r="E68" s="167"/>
      <c r="F68" s="167"/>
      <c r="G68" s="167"/>
      <c r="H68" s="167"/>
      <c r="I68" s="168"/>
      <c r="J68" s="168"/>
      <c r="K68" s="168"/>
      <c r="L68" s="168"/>
      <c r="M68" s="168"/>
      <c r="N68" s="43"/>
      <c r="O68" s="43"/>
      <c r="P68" s="81"/>
      <c r="Q68" s="81"/>
      <c r="R68" s="81"/>
      <c r="S68" s="81"/>
      <c r="T68" s="81"/>
    </row>
    <row r="69" spans="1:20">
      <c r="A69" s="43" t="str">
        <f>CONCATENATE(A79,D69,$A$19,E69,$A$20)</f>
        <v>Range 2: 40 - 42 °C</v>
      </c>
      <c r="B69" s="169"/>
      <c r="C69" s="167"/>
      <c r="D69" s="167">
        <f>+New!Q51</f>
        <v>40</v>
      </c>
      <c r="E69" s="167">
        <f>+New!O51</f>
        <v>42</v>
      </c>
      <c r="F69" s="167"/>
      <c r="G69" s="167"/>
      <c r="H69" s="167"/>
      <c r="I69" s="168"/>
      <c r="J69" s="168"/>
      <c r="K69" s="168"/>
      <c r="L69" s="168"/>
      <c r="M69" s="168"/>
      <c r="N69" s="43"/>
      <c r="O69" s="43"/>
      <c r="P69" s="81"/>
      <c r="Q69" s="81"/>
      <c r="R69" s="81"/>
      <c r="S69" s="81"/>
      <c r="T69" s="81"/>
    </row>
    <row r="70" spans="1:20">
      <c r="A70" s="43" t="str">
        <f>CONCATENATE(A80,F70,$A$19,G70,$A$20)</f>
        <v>Range 3: 50 - 52 °C</v>
      </c>
      <c r="B70" s="169"/>
      <c r="C70" s="167"/>
      <c r="D70" s="167"/>
      <c r="E70" s="167"/>
      <c r="F70" s="167">
        <f>+New!Q40</f>
        <v>50</v>
      </c>
      <c r="G70" s="167">
        <f>+New!O40</f>
        <v>52</v>
      </c>
      <c r="H70" s="167"/>
      <c r="I70" s="168"/>
      <c r="J70" s="168"/>
      <c r="K70" s="168"/>
      <c r="L70" s="168"/>
      <c r="M70" s="168"/>
      <c r="N70" s="43"/>
      <c r="O70" s="43"/>
      <c r="P70" s="81"/>
      <c r="Q70" s="81"/>
      <c r="R70" s="81"/>
      <c r="S70" s="81"/>
      <c r="T70" s="81"/>
    </row>
    <row r="71" spans="1:20">
      <c r="A71" s="43" t="str">
        <f>CONCATENATE(A81,H71,$A$19,I71,$A$20)</f>
        <v>Range 4: 60 - 63 °C</v>
      </c>
      <c r="B71" s="169"/>
      <c r="C71" s="167"/>
      <c r="D71" s="169"/>
      <c r="E71" s="167"/>
      <c r="F71" s="169"/>
      <c r="G71" s="167"/>
      <c r="H71" s="167">
        <f>+New!Q29</f>
        <v>60</v>
      </c>
      <c r="I71" s="170">
        <f>+New!O29</f>
        <v>63</v>
      </c>
      <c r="J71" s="168"/>
      <c r="K71" s="168"/>
      <c r="L71" s="168"/>
      <c r="M71" s="168"/>
      <c r="N71" s="43"/>
      <c r="O71" s="43"/>
      <c r="P71" s="81"/>
      <c r="Q71" s="81"/>
      <c r="R71" s="81"/>
      <c r="S71" s="81"/>
      <c r="T71" s="81"/>
    </row>
    <row r="72" spans="1:20">
      <c r="A72" s="43" t="str">
        <f>CONCATENATE(A82,J72,$A$19,K72,$A$20)</f>
        <v>Range 5: 70 - 72 °C</v>
      </c>
      <c r="B72" s="169"/>
      <c r="C72" s="167"/>
      <c r="D72" s="169"/>
      <c r="E72" s="167"/>
      <c r="F72" s="169"/>
      <c r="G72" s="167"/>
      <c r="H72" s="169"/>
      <c r="I72" s="168"/>
      <c r="J72" s="170">
        <f>+New!Q18</f>
        <v>70</v>
      </c>
      <c r="K72" s="170">
        <f>+New!O18</f>
        <v>72</v>
      </c>
      <c r="L72" s="168"/>
      <c r="M72" s="168"/>
      <c r="N72" s="43"/>
      <c r="O72" s="43"/>
      <c r="P72" s="81"/>
      <c r="Q72" s="81"/>
      <c r="R72" s="81"/>
      <c r="S72" s="81"/>
      <c r="T72" s="81"/>
    </row>
    <row r="73" spans="1:20">
      <c r="A73" s="43" t="str">
        <f>CONCATENATE(A83,L73,$A$19,M73,$A$20)</f>
        <v>Range 6: 79,9 - 82 °C</v>
      </c>
      <c r="B73" s="169"/>
      <c r="C73" s="167"/>
      <c r="D73" s="169"/>
      <c r="E73" s="167"/>
      <c r="F73" s="169"/>
      <c r="G73" s="167"/>
      <c r="H73" s="169"/>
      <c r="I73" s="168"/>
      <c r="J73" s="168"/>
      <c r="K73" s="168"/>
      <c r="L73" s="170">
        <f>+New!Q7</f>
        <v>79.900000000000006</v>
      </c>
      <c r="M73" s="170">
        <f>+New!O7</f>
        <v>82</v>
      </c>
      <c r="N73" s="43"/>
      <c r="O73" s="43"/>
      <c r="P73" s="81"/>
      <c r="Q73" s="81"/>
      <c r="R73" s="81"/>
      <c r="S73" s="81"/>
      <c r="T73" s="81"/>
    </row>
    <row r="74" spans="1:20">
      <c r="A74" s="43" t="str">
        <f>CONCATENATE(A84,B74,$A$19,M74,$A$20)</f>
        <v>Total Range: 29 - 82 °C</v>
      </c>
      <c r="B74" s="170">
        <f>+B68</f>
        <v>29</v>
      </c>
      <c r="C74" s="170">
        <f>+C68</f>
        <v>32</v>
      </c>
      <c r="D74" s="170">
        <f>+D69</f>
        <v>40</v>
      </c>
      <c r="E74" s="170">
        <f>+E69</f>
        <v>42</v>
      </c>
      <c r="F74" s="170">
        <f>+F70</f>
        <v>50</v>
      </c>
      <c r="G74" s="170">
        <f>+G70</f>
        <v>52</v>
      </c>
      <c r="H74" s="170">
        <f>+H71</f>
        <v>60</v>
      </c>
      <c r="I74" s="170">
        <f>+I71</f>
        <v>63</v>
      </c>
      <c r="J74" s="170">
        <f>+J72</f>
        <v>70</v>
      </c>
      <c r="K74" s="170">
        <f>+K72</f>
        <v>72</v>
      </c>
      <c r="L74" s="170">
        <f>+L73</f>
        <v>79.900000000000006</v>
      </c>
      <c r="M74" s="170">
        <f>+M73</f>
        <v>82</v>
      </c>
      <c r="N74" s="43"/>
      <c r="O74" s="43"/>
      <c r="P74" s="81"/>
      <c r="Q74" s="81"/>
      <c r="R74" s="81"/>
      <c r="S74" s="81"/>
      <c r="T74" s="81"/>
    </row>
    <row r="75" spans="1:20">
      <c r="A75" s="43" t="str">
        <f>CONCATENATE(A87,N75,$A$20)</f>
        <v>Delta temp:  2,1 °C</v>
      </c>
      <c r="B75" s="171">
        <v>0</v>
      </c>
      <c r="C75" s="171">
        <f>+New!R62</f>
        <v>2.1000000000000014</v>
      </c>
      <c r="D75" s="171">
        <v>0</v>
      </c>
      <c r="E75" s="171">
        <f>+New!R51</f>
        <v>1.7999999999999972</v>
      </c>
      <c r="F75" s="171">
        <v>0</v>
      </c>
      <c r="G75" s="171">
        <f>+New!R40</f>
        <v>2.1000000000000014</v>
      </c>
      <c r="H75" s="171">
        <v>0</v>
      </c>
      <c r="I75" s="171">
        <f>+New!R29</f>
        <v>2.1999999999999957</v>
      </c>
      <c r="J75" s="171">
        <v>0</v>
      </c>
      <c r="K75" s="171">
        <f>+New!R18</f>
        <v>2.3000000000000114</v>
      </c>
      <c r="L75" s="171">
        <v>0</v>
      </c>
      <c r="M75" s="171">
        <f>+New!R7</f>
        <v>2.0999999999999943</v>
      </c>
      <c r="N75" s="172">
        <f>ROUND((+C75+E75+G75+I75+K75+M75)/6,1)</f>
        <v>2.1</v>
      </c>
      <c r="O75" s="43"/>
      <c r="P75" s="81"/>
      <c r="Q75" s="81"/>
      <c r="R75" s="81"/>
      <c r="S75" s="81"/>
      <c r="T75" s="81"/>
    </row>
    <row r="76" spans="1:20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81"/>
      <c r="Q76" s="81"/>
      <c r="R76" s="81"/>
      <c r="S76" s="81"/>
      <c r="T76" s="81"/>
    </row>
    <row r="77" spans="1:20">
      <c r="A77" s="43" t="s">
        <v>12</v>
      </c>
      <c r="B77" s="201" t="str">
        <f>+A68</f>
        <v>Range 1: 29 - 32 °C</v>
      </c>
      <c r="C77" s="201"/>
      <c r="D77" s="201" t="str">
        <f>+A69</f>
        <v>Range 2: 40 - 42 °C</v>
      </c>
      <c r="E77" s="201"/>
      <c r="F77" s="201" t="str">
        <f>+A70</f>
        <v>Range 3: 50 - 52 °C</v>
      </c>
      <c r="G77" s="201"/>
      <c r="H77" s="201" t="str">
        <f>+A71</f>
        <v>Range 4: 60 - 63 °C</v>
      </c>
      <c r="I77" s="201"/>
      <c r="J77" s="201" t="str">
        <f>+A72</f>
        <v>Range 5: 70 - 72 °C</v>
      </c>
      <c r="K77" s="201"/>
      <c r="L77" s="201" t="str">
        <f>+A73</f>
        <v>Range 6: 79,9 - 82 °C</v>
      </c>
      <c r="M77" s="201"/>
      <c r="N77" s="43"/>
      <c r="O77" s="43"/>
      <c r="P77" s="81"/>
      <c r="Q77" s="81"/>
      <c r="R77" s="81"/>
      <c r="S77" s="81"/>
      <c r="T77" s="81"/>
    </row>
    <row r="78" spans="1:20">
      <c r="A78" s="43" t="s">
        <v>16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81"/>
      <c r="Q78" s="81"/>
      <c r="R78" s="81"/>
      <c r="S78" s="81"/>
      <c r="T78" s="81"/>
    </row>
    <row r="79" spans="1:20">
      <c r="A79" s="43" t="s">
        <v>18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81"/>
      <c r="Q79" s="81"/>
      <c r="R79" s="81"/>
      <c r="S79" s="81"/>
      <c r="T79" s="81"/>
    </row>
    <row r="80" spans="1:20">
      <c r="A80" s="43" t="s">
        <v>19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81"/>
      <c r="Q80" s="81"/>
      <c r="R80" s="81"/>
      <c r="S80" s="81"/>
      <c r="T80" s="81"/>
    </row>
    <row r="81" spans="1:20">
      <c r="A81" s="43" t="s">
        <v>20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81"/>
      <c r="Q81" s="81"/>
      <c r="R81" s="81"/>
      <c r="S81" s="81"/>
      <c r="T81" s="81"/>
    </row>
    <row r="82" spans="1:20">
      <c r="A82" s="43" t="s">
        <v>21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81"/>
      <c r="Q82" s="81"/>
      <c r="R82" s="81"/>
      <c r="S82" s="81"/>
      <c r="T82" s="81"/>
    </row>
    <row r="83" spans="1:20">
      <c r="A83" s="43" t="s">
        <v>22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81"/>
      <c r="Q83" s="81"/>
      <c r="R83" s="81"/>
      <c r="S83" s="81"/>
      <c r="T83" s="81"/>
    </row>
    <row r="84" spans="1:20">
      <c r="A84" s="43" t="s">
        <v>23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81"/>
      <c r="Q84" s="81"/>
      <c r="R84" s="81"/>
      <c r="S84" s="81"/>
      <c r="T84" s="81"/>
    </row>
    <row r="85" spans="1:20">
      <c r="A85" s="43" t="s">
        <v>15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81"/>
      <c r="Q85" s="81"/>
      <c r="R85" s="81"/>
      <c r="S85" s="81"/>
      <c r="T85" s="81"/>
    </row>
    <row r="86" spans="1:20">
      <c r="A86" s="43" t="s">
        <v>17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81"/>
      <c r="Q86" s="81"/>
      <c r="R86" s="81"/>
      <c r="S86" s="81"/>
      <c r="T86" s="81"/>
    </row>
    <row r="87" spans="1:20">
      <c r="A87" s="43" t="s">
        <v>53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81"/>
      <c r="Q87" s="81"/>
      <c r="R87" s="81"/>
      <c r="S87" s="81"/>
      <c r="T87" s="81"/>
    </row>
    <row r="88" spans="1:20">
      <c r="A88" s="43" t="s">
        <v>68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81"/>
      <c r="Q88" s="81"/>
      <c r="R88" s="81"/>
      <c r="S88" s="81"/>
      <c r="T88" s="81"/>
    </row>
    <row r="89" spans="1:20">
      <c r="A89" s="174" t="s">
        <v>69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81"/>
      <c r="Q89" s="81"/>
      <c r="R89" s="81"/>
      <c r="S89" s="81"/>
      <c r="T89" s="81"/>
    </row>
    <row r="90" spans="1:20">
      <c r="A90" s="43" t="str">
        <f>CONCATENATE(A100,B90,$A$19,C90,$A$20)</f>
        <v>Range 1: 30 - 32 °C</v>
      </c>
      <c r="B90" s="167">
        <f>+New!Q63</f>
        <v>30</v>
      </c>
      <c r="C90" s="167">
        <f>+New!O63</f>
        <v>32</v>
      </c>
      <c r="D90" s="167"/>
      <c r="E90" s="167"/>
      <c r="F90" s="167"/>
      <c r="G90" s="167"/>
      <c r="H90" s="167"/>
      <c r="I90" s="168"/>
      <c r="J90" s="168"/>
      <c r="K90" s="168"/>
      <c r="L90" s="168"/>
      <c r="M90" s="168"/>
      <c r="N90" s="43"/>
      <c r="O90" s="43"/>
      <c r="P90" s="81"/>
      <c r="Q90" s="81"/>
      <c r="R90" s="81"/>
      <c r="S90" s="81"/>
      <c r="T90" s="81"/>
    </row>
    <row r="91" spans="1:20">
      <c r="A91" s="43" t="str">
        <f>CONCATENATE(A101,D91,$A$19,E91,$A$20)</f>
        <v>Range 2: 40 - 41 °C</v>
      </c>
      <c r="B91" s="169"/>
      <c r="C91" s="167"/>
      <c r="D91" s="167">
        <f>+New!Q52</f>
        <v>40</v>
      </c>
      <c r="E91" s="167">
        <f>+New!O52</f>
        <v>41</v>
      </c>
      <c r="F91" s="167"/>
      <c r="G91" s="167"/>
      <c r="H91" s="167"/>
      <c r="I91" s="168"/>
      <c r="J91" s="168"/>
      <c r="K91" s="168"/>
      <c r="L91" s="168"/>
      <c r="M91" s="168"/>
      <c r="N91" s="43"/>
      <c r="O91" s="43"/>
      <c r="P91" s="81"/>
      <c r="Q91" s="81"/>
      <c r="R91" s="81"/>
      <c r="S91" s="81"/>
      <c r="T91" s="81"/>
    </row>
    <row r="92" spans="1:20">
      <c r="A92" s="43" t="str">
        <f>CONCATENATE(A102,F92,$A$19,G92,$A$20)</f>
        <v>Range 3: 50 - 52 °C</v>
      </c>
      <c r="B92" s="169"/>
      <c r="C92" s="167"/>
      <c r="D92" s="167"/>
      <c r="E92" s="167"/>
      <c r="F92" s="167">
        <f>+New!Q41</f>
        <v>50</v>
      </c>
      <c r="G92" s="167">
        <f>+New!O41</f>
        <v>52</v>
      </c>
      <c r="H92" s="167"/>
      <c r="I92" s="168"/>
      <c r="J92" s="168"/>
      <c r="K92" s="168"/>
      <c r="L92" s="168"/>
      <c r="M92" s="168"/>
      <c r="N92" s="43"/>
      <c r="O92" s="43"/>
      <c r="P92" s="81"/>
      <c r="Q92" s="81"/>
      <c r="R92" s="81"/>
      <c r="S92" s="81"/>
      <c r="T92" s="81"/>
    </row>
    <row r="93" spans="1:20">
      <c r="A93" s="43" t="str">
        <f>CONCATENATE(A103,H93,$A$19,I93,$A$20)</f>
        <v>Range 4: 61 - 62 °C</v>
      </c>
      <c r="B93" s="169"/>
      <c r="C93" s="167"/>
      <c r="D93" s="169"/>
      <c r="E93" s="167"/>
      <c r="F93" s="169"/>
      <c r="G93" s="167"/>
      <c r="H93" s="167">
        <f>+New!Q30</f>
        <v>61</v>
      </c>
      <c r="I93" s="170">
        <f>+New!O30</f>
        <v>62</v>
      </c>
      <c r="J93" s="168"/>
      <c r="K93" s="168"/>
      <c r="L93" s="168"/>
      <c r="M93" s="168"/>
      <c r="N93" s="43"/>
      <c r="O93" s="43"/>
      <c r="P93" s="81"/>
      <c r="Q93" s="81"/>
      <c r="R93" s="81"/>
      <c r="S93" s="81"/>
      <c r="T93" s="81"/>
    </row>
    <row r="94" spans="1:20">
      <c r="A94" s="43" t="str">
        <f>CONCATENATE(A104,J94,$A$19,K94,$A$20)</f>
        <v>Range 5: 71 - 72 °C</v>
      </c>
      <c r="B94" s="169"/>
      <c r="C94" s="167"/>
      <c r="D94" s="169"/>
      <c r="E94" s="167"/>
      <c r="F94" s="169"/>
      <c r="G94" s="167"/>
      <c r="H94" s="169"/>
      <c r="I94" s="168"/>
      <c r="J94" s="170">
        <f>+New!Q19</f>
        <v>71</v>
      </c>
      <c r="K94" s="170">
        <f>+New!O19</f>
        <v>72</v>
      </c>
      <c r="L94" s="168"/>
      <c r="M94" s="168"/>
      <c r="N94" s="43"/>
      <c r="O94" s="43"/>
      <c r="P94" s="81"/>
      <c r="Q94" s="81"/>
      <c r="R94" s="81"/>
      <c r="S94" s="81"/>
      <c r="T94" s="81"/>
    </row>
    <row r="95" spans="1:20">
      <c r="A95" s="43" t="str">
        <f>CONCATENATE(A105,L95,$A$19,M95,$A$20)</f>
        <v>Range 6: 80 - 82 °C</v>
      </c>
      <c r="B95" s="169"/>
      <c r="C95" s="167"/>
      <c r="D95" s="169"/>
      <c r="E95" s="167"/>
      <c r="F95" s="169"/>
      <c r="G95" s="167"/>
      <c r="H95" s="169"/>
      <c r="I95" s="168"/>
      <c r="J95" s="168"/>
      <c r="K95" s="168"/>
      <c r="L95" s="170">
        <f>+New!Q8</f>
        <v>80</v>
      </c>
      <c r="M95" s="170">
        <f>+New!O8</f>
        <v>82</v>
      </c>
      <c r="N95" s="43"/>
      <c r="O95" s="43"/>
      <c r="P95" s="81"/>
      <c r="Q95" s="81"/>
      <c r="R95" s="81"/>
      <c r="S95" s="81"/>
      <c r="T95" s="81"/>
    </row>
    <row r="96" spans="1:20">
      <c r="A96" s="43" t="str">
        <f>CONCATENATE(A106,B96,$A$19,M96,$A$20)</f>
        <v>Total Range: 30 - 82 °C</v>
      </c>
      <c r="B96" s="170">
        <f>+B90</f>
        <v>30</v>
      </c>
      <c r="C96" s="170">
        <f>+C90</f>
        <v>32</v>
      </c>
      <c r="D96" s="170">
        <f>+D91</f>
        <v>40</v>
      </c>
      <c r="E96" s="170">
        <f>+E91</f>
        <v>41</v>
      </c>
      <c r="F96" s="170">
        <f>+F92</f>
        <v>50</v>
      </c>
      <c r="G96" s="170">
        <f>+G92</f>
        <v>52</v>
      </c>
      <c r="H96" s="170">
        <f>+H93</f>
        <v>61</v>
      </c>
      <c r="I96" s="170">
        <f>+I93</f>
        <v>62</v>
      </c>
      <c r="J96" s="170">
        <f>+J94</f>
        <v>71</v>
      </c>
      <c r="K96" s="170">
        <f>+K94</f>
        <v>72</v>
      </c>
      <c r="L96" s="170">
        <f>+L95</f>
        <v>80</v>
      </c>
      <c r="M96" s="170">
        <f>+M95</f>
        <v>82</v>
      </c>
      <c r="N96" s="43"/>
      <c r="O96" s="43"/>
      <c r="P96" s="81"/>
      <c r="Q96" s="81"/>
      <c r="R96" s="81"/>
      <c r="S96" s="81"/>
      <c r="T96" s="81"/>
    </row>
    <row r="97" spans="1:20">
      <c r="A97" s="43" t="str">
        <f>CONCATENATE(A109,N97,$A$20)</f>
        <v>Delta temp:  1,6 °C</v>
      </c>
      <c r="B97" s="171">
        <v>0</v>
      </c>
      <c r="C97" s="171">
        <f>+New!R63</f>
        <v>1.5000000000000036</v>
      </c>
      <c r="D97" s="171">
        <v>0</v>
      </c>
      <c r="E97" s="171">
        <f>+New!R52</f>
        <v>1.4999999999999929</v>
      </c>
      <c r="F97" s="171">
        <v>0</v>
      </c>
      <c r="G97" s="171">
        <f>+New!R41</f>
        <v>1.4999999999999929</v>
      </c>
      <c r="H97" s="171">
        <v>0</v>
      </c>
      <c r="I97" s="171">
        <f>+New!R30</f>
        <v>1.7000000000000099</v>
      </c>
      <c r="J97" s="171">
        <v>0</v>
      </c>
      <c r="K97" s="171">
        <f>+New!R19</f>
        <v>1.5999999999999943</v>
      </c>
      <c r="L97" s="171">
        <v>0</v>
      </c>
      <c r="M97" s="171">
        <f>+New!R8</f>
        <v>2</v>
      </c>
      <c r="N97" s="172">
        <f>ROUND((+C97+E97+G97+I97+K97+M97)/6,1)</f>
        <v>1.6</v>
      </c>
      <c r="O97" s="43"/>
      <c r="P97" s="81"/>
      <c r="Q97" s="81"/>
      <c r="R97" s="81"/>
      <c r="S97" s="81"/>
      <c r="T97" s="81"/>
    </row>
    <row r="98" spans="1:20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81"/>
      <c r="Q98" s="81"/>
      <c r="R98" s="81"/>
      <c r="S98" s="81"/>
      <c r="T98" s="81"/>
    </row>
    <row r="99" spans="1:20">
      <c r="A99" s="43" t="s">
        <v>12</v>
      </c>
      <c r="B99" s="201" t="str">
        <f>+A90</f>
        <v>Range 1: 30 - 32 °C</v>
      </c>
      <c r="C99" s="201"/>
      <c r="D99" s="201" t="str">
        <f>+A91</f>
        <v>Range 2: 40 - 41 °C</v>
      </c>
      <c r="E99" s="201"/>
      <c r="F99" s="201" t="str">
        <f>+A92</f>
        <v>Range 3: 50 - 52 °C</v>
      </c>
      <c r="G99" s="201"/>
      <c r="H99" s="201" t="str">
        <f>+A93</f>
        <v>Range 4: 61 - 62 °C</v>
      </c>
      <c r="I99" s="201"/>
      <c r="J99" s="201" t="str">
        <f>+A94</f>
        <v>Range 5: 71 - 72 °C</v>
      </c>
      <c r="K99" s="201"/>
      <c r="L99" s="201" t="str">
        <f>+A95</f>
        <v>Range 6: 80 - 82 °C</v>
      </c>
      <c r="M99" s="201"/>
      <c r="N99" s="43"/>
      <c r="O99" s="43"/>
      <c r="P99" s="81"/>
      <c r="Q99" s="81"/>
      <c r="R99" s="81"/>
      <c r="S99" s="81"/>
      <c r="T99" s="81"/>
    </row>
    <row r="100" spans="1:20">
      <c r="A100" s="43" t="s">
        <v>16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81"/>
      <c r="Q100" s="81"/>
      <c r="R100" s="81"/>
      <c r="S100" s="81"/>
      <c r="T100" s="81"/>
    </row>
    <row r="101" spans="1:20">
      <c r="A101" s="43" t="s">
        <v>18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81"/>
      <c r="Q101" s="81"/>
      <c r="R101" s="81"/>
      <c r="S101" s="81"/>
      <c r="T101" s="81"/>
    </row>
    <row r="102" spans="1:20">
      <c r="A102" s="43" t="s">
        <v>19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81"/>
      <c r="Q102" s="81"/>
      <c r="R102" s="81"/>
      <c r="S102" s="81"/>
      <c r="T102" s="81"/>
    </row>
    <row r="103" spans="1:20">
      <c r="A103" s="43" t="s">
        <v>20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81"/>
      <c r="Q103" s="81"/>
      <c r="R103" s="81"/>
      <c r="S103" s="81"/>
      <c r="T103" s="81"/>
    </row>
    <row r="104" spans="1:20">
      <c r="A104" s="43" t="s">
        <v>21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81"/>
      <c r="Q104" s="81"/>
      <c r="R104" s="81"/>
      <c r="S104" s="81"/>
      <c r="T104" s="81"/>
    </row>
    <row r="105" spans="1:20">
      <c r="A105" s="43" t="s">
        <v>22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81"/>
      <c r="Q105" s="81"/>
      <c r="R105" s="81"/>
      <c r="S105" s="81"/>
      <c r="T105" s="81"/>
    </row>
    <row r="106" spans="1:20">
      <c r="A106" s="43" t="s">
        <v>23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81"/>
      <c r="Q106" s="81"/>
      <c r="R106" s="81"/>
      <c r="S106" s="81"/>
      <c r="T106" s="81"/>
    </row>
    <row r="107" spans="1:20">
      <c r="A107" s="43" t="s">
        <v>15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81"/>
      <c r="Q107" s="81"/>
      <c r="R107" s="81"/>
      <c r="S107" s="81"/>
      <c r="T107" s="81"/>
    </row>
    <row r="108" spans="1:20">
      <c r="A108" s="43" t="s">
        <v>17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81"/>
      <c r="Q108" s="81"/>
      <c r="R108" s="81"/>
      <c r="S108" s="81"/>
      <c r="T108" s="81"/>
    </row>
    <row r="109" spans="1:20">
      <c r="A109" s="43" t="s">
        <v>53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81"/>
      <c r="Q109" s="81"/>
      <c r="R109" s="81"/>
      <c r="S109" s="81"/>
      <c r="T109" s="81"/>
    </row>
    <row r="110" spans="1:20">
      <c r="A110" s="43" t="s">
        <v>68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81"/>
      <c r="Q110" s="81"/>
      <c r="R110" s="81"/>
      <c r="S110" s="81"/>
      <c r="T110" s="81"/>
    </row>
    <row r="111" spans="1:20">
      <c r="A111" s="174" t="s">
        <v>72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81"/>
      <c r="Q111" s="81"/>
      <c r="R111" s="81"/>
      <c r="S111" s="81"/>
      <c r="T111" s="81"/>
    </row>
    <row r="112" spans="1:20">
      <c r="A112" s="43" t="str">
        <f>CONCATENATE(A122,B112,$A$19,C112,$A$20)</f>
        <v>Range 1: 30 - 31 °C</v>
      </c>
      <c r="B112" s="167">
        <f>+New!Q64</f>
        <v>30</v>
      </c>
      <c r="C112" s="167">
        <f>+New!O64</f>
        <v>31</v>
      </c>
      <c r="D112" s="167"/>
      <c r="E112" s="167"/>
      <c r="F112" s="167"/>
      <c r="G112" s="167"/>
      <c r="H112" s="167"/>
      <c r="I112" s="168"/>
      <c r="J112" s="168"/>
      <c r="K112" s="168"/>
      <c r="L112" s="168"/>
      <c r="M112" s="168"/>
      <c r="N112" s="43"/>
      <c r="O112" s="43"/>
      <c r="P112" s="81"/>
      <c r="Q112" s="81"/>
      <c r="R112" s="81"/>
      <c r="S112" s="81"/>
      <c r="T112" s="81"/>
    </row>
    <row r="113" spans="1:20">
      <c r="A113" s="43" t="str">
        <f>CONCATENATE(A123,D113,$A$19,E113,$A$20)</f>
        <v>Range 2: 40 - 41 °C</v>
      </c>
      <c r="B113" s="169"/>
      <c r="C113" s="167"/>
      <c r="D113" s="167">
        <f>+New!Q53</f>
        <v>40</v>
      </c>
      <c r="E113" s="167">
        <f>+New!O53</f>
        <v>41</v>
      </c>
      <c r="F113" s="167"/>
      <c r="G113" s="167"/>
      <c r="H113" s="167"/>
      <c r="I113" s="168"/>
      <c r="J113" s="168"/>
      <c r="K113" s="168"/>
      <c r="L113" s="168"/>
      <c r="M113" s="168"/>
      <c r="N113" s="43"/>
      <c r="O113" s="43"/>
      <c r="P113" s="81"/>
      <c r="Q113" s="81"/>
      <c r="R113" s="81"/>
      <c r="S113" s="81"/>
      <c r="T113" s="81"/>
    </row>
    <row r="114" spans="1:20">
      <c r="A114" s="43" t="str">
        <f>CONCATENATE(A124,F114,$A$19,G114,$A$20)</f>
        <v>Range 3: 50 - 52 °C</v>
      </c>
      <c r="B114" s="169"/>
      <c r="C114" s="167"/>
      <c r="D114" s="167"/>
      <c r="E114" s="167"/>
      <c r="F114" s="167">
        <f>+New!Q42</f>
        <v>50</v>
      </c>
      <c r="G114" s="167">
        <f>+New!O42</f>
        <v>52</v>
      </c>
      <c r="H114" s="167"/>
      <c r="I114" s="168"/>
      <c r="J114" s="168"/>
      <c r="K114" s="168"/>
      <c r="L114" s="168"/>
      <c r="M114" s="168"/>
      <c r="N114" s="43"/>
      <c r="O114" s="43"/>
      <c r="P114" s="81"/>
      <c r="Q114" s="81"/>
      <c r="R114" s="81"/>
      <c r="S114" s="81"/>
      <c r="T114" s="81"/>
    </row>
    <row r="115" spans="1:20">
      <c r="A115" s="43" t="str">
        <f>CONCATENATE(A125,H115,$A$19,I115,$A$20)</f>
        <v>Range 4: 61 - 62 °C</v>
      </c>
      <c r="B115" s="169"/>
      <c r="C115" s="167"/>
      <c r="D115" s="169"/>
      <c r="E115" s="167"/>
      <c r="F115" s="169"/>
      <c r="G115" s="167"/>
      <c r="H115" s="167">
        <f>+New!Q31</f>
        <v>61</v>
      </c>
      <c r="I115" s="170">
        <f>+New!O31</f>
        <v>62</v>
      </c>
      <c r="J115" s="168"/>
      <c r="K115" s="168"/>
      <c r="L115" s="168"/>
      <c r="M115" s="168"/>
      <c r="N115" s="43"/>
      <c r="O115" s="43"/>
      <c r="P115" s="81"/>
      <c r="Q115" s="81"/>
      <c r="R115" s="81"/>
      <c r="S115" s="81"/>
      <c r="T115" s="81"/>
    </row>
    <row r="116" spans="1:20">
      <c r="A116" s="43" t="str">
        <f>CONCATENATE(A126,J116,$A$19,K116,$A$20)</f>
        <v>Range 5: 71 - 72 °C</v>
      </c>
      <c r="B116" s="169"/>
      <c r="C116" s="167"/>
      <c r="D116" s="169"/>
      <c r="E116" s="167"/>
      <c r="F116" s="169"/>
      <c r="G116" s="167"/>
      <c r="H116" s="169"/>
      <c r="I116" s="168"/>
      <c r="J116" s="170">
        <f>+New!Q20</f>
        <v>71</v>
      </c>
      <c r="K116" s="170">
        <f>+New!O20</f>
        <v>72</v>
      </c>
      <c r="L116" s="168"/>
      <c r="M116" s="168"/>
      <c r="N116" s="43"/>
      <c r="O116" s="43"/>
      <c r="P116" s="81"/>
      <c r="Q116" s="81"/>
      <c r="R116" s="81"/>
      <c r="S116" s="81"/>
      <c r="T116" s="81"/>
    </row>
    <row r="117" spans="1:20">
      <c r="A117" s="43" t="str">
        <f>CONCATENATE(A127,L117,$A$19,M117,$A$20)</f>
        <v>Range 6: 80,4 - 82 °C</v>
      </c>
      <c r="B117" s="169"/>
      <c r="C117" s="167"/>
      <c r="D117" s="169"/>
      <c r="E117" s="167"/>
      <c r="F117" s="169"/>
      <c r="G117" s="167"/>
      <c r="H117" s="169"/>
      <c r="I117" s="168"/>
      <c r="J117" s="168"/>
      <c r="K117" s="168"/>
      <c r="L117" s="170">
        <f>+New!Q9</f>
        <v>80.399999999999991</v>
      </c>
      <c r="M117" s="170">
        <f>+New!O9</f>
        <v>82</v>
      </c>
      <c r="N117" s="43"/>
      <c r="O117" s="43"/>
      <c r="P117" s="81"/>
      <c r="Q117" s="81"/>
      <c r="R117" s="81"/>
      <c r="S117" s="81"/>
      <c r="T117" s="81"/>
    </row>
    <row r="118" spans="1:20">
      <c r="A118" s="43" t="str">
        <f>CONCATENATE(A128,B118,$A$19,M118,$A$20)</f>
        <v>Total Range: 30 - 82 °C</v>
      </c>
      <c r="B118" s="170">
        <f>+B112</f>
        <v>30</v>
      </c>
      <c r="C118" s="170">
        <f>+C112</f>
        <v>31</v>
      </c>
      <c r="D118" s="170">
        <f>+D113</f>
        <v>40</v>
      </c>
      <c r="E118" s="170">
        <f>+E113</f>
        <v>41</v>
      </c>
      <c r="F118" s="170">
        <f>+F114</f>
        <v>50</v>
      </c>
      <c r="G118" s="170">
        <f>+G114</f>
        <v>52</v>
      </c>
      <c r="H118" s="170">
        <f>+H115</f>
        <v>61</v>
      </c>
      <c r="I118" s="170">
        <f>+I115</f>
        <v>62</v>
      </c>
      <c r="J118" s="170">
        <f>+J116</f>
        <v>71</v>
      </c>
      <c r="K118" s="170">
        <f>+K116</f>
        <v>72</v>
      </c>
      <c r="L118" s="170">
        <f>+L117</f>
        <v>80.399999999999991</v>
      </c>
      <c r="M118" s="170">
        <f>+M117</f>
        <v>82</v>
      </c>
      <c r="N118" s="43"/>
      <c r="O118" s="43"/>
      <c r="P118" s="81"/>
      <c r="Q118" s="81"/>
      <c r="R118" s="81"/>
      <c r="S118" s="81"/>
      <c r="T118" s="81"/>
    </row>
    <row r="119" spans="1:20">
      <c r="A119" s="43" t="str">
        <f>CONCATENATE(A131,N119,$A$20)</f>
        <v>Delta temp:  1,3 °C</v>
      </c>
      <c r="B119" s="171">
        <v>0</v>
      </c>
      <c r="C119" s="171">
        <f>+New!R64</f>
        <v>1.0999999999999979</v>
      </c>
      <c r="D119" s="171">
        <v>0</v>
      </c>
      <c r="E119" s="171">
        <f>+New!R53</f>
        <v>1.2000000000000028</v>
      </c>
      <c r="F119" s="171">
        <v>0</v>
      </c>
      <c r="G119" s="171">
        <f>+New!R42</f>
        <v>1.3000000000000043</v>
      </c>
      <c r="H119" s="171">
        <v>0</v>
      </c>
      <c r="I119" s="171">
        <f>+New!R31</f>
        <v>1.2000000000000028</v>
      </c>
      <c r="J119" s="171">
        <v>0</v>
      </c>
      <c r="K119" s="171">
        <f>+New!R20</f>
        <v>1.4000000000000057</v>
      </c>
      <c r="L119" s="171">
        <v>0</v>
      </c>
      <c r="M119" s="171">
        <f>+New!R9</f>
        <v>1.6000000000000085</v>
      </c>
      <c r="N119" s="172">
        <f>ROUND((+C119+E119+G119+I119+K119+M119)/6,1)</f>
        <v>1.3</v>
      </c>
      <c r="O119" s="43"/>
      <c r="P119" s="81"/>
      <c r="Q119" s="81"/>
      <c r="R119" s="81"/>
      <c r="S119" s="81"/>
      <c r="T119" s="81"/>
    </row>
    <row r="120" spans="1:20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81"/>
      <c r="Q120" s="81"/>
      <c r="R120" s="81"/>
      <c r="S120" s="81"/>
      <c r="T120" s="81"/>
    </row>
    <row r="121" spans="1:20">
      <c r="A121" s="43" t="s">
        <v>12</v>
      </c>
      <c r="B121" s="201" t="str">
        <f>+A112</f>
        <v>Range 1: 30 - 31 °C</v>
      </c>
      <c r="C121" s="201"/>
      <c r="D121" s="201" t="str">
        <f>+A113</f>
        <v>Range 2: 40 - 41 °C</v>
      </c>
      <c r="E121" s="201"/>
      <c r="F121" s="201" t="str">
        <f>+A114</f>
        <v>Range 3: 50 - 52 °C</v>
      </c>
      <c r="G121" s="201"/>
      <c r="H121" s="201" t="str">
        <f>+A115</f>
        <v>Range 4: 61 - 62 °C</v>
      </c>
      <c r="I121" s="201"/>
      <c r="J121" s="201" t="str">
        <f>+A116</f>
        <v>Range 5: 71 - 72 °C</v>
      </c>
      <c r="K121" s="201"/>
      <c r="L121" s="201" t="str">
        <f>+A117</f>
        <v>Range 6: 80,4 - 82 °C</v>
      </c>
      <c r="M121" s="201"/>
      <c r="N121" s="43"/>
      <c r="O121" s="43"/>
      <c r="P121" s="81"/>
      <c r="Q121" s="81"/>
      <c r="R121" s="81"/>
      <c r="S121" s="81"/>
      <c r="T121" s="81"/>
    </row>
    <row r="122" spans="1:20">
      <c r="A122" s="43" t="s">
        <v>16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81"/>
      <c r="Q122" s="81"/>
      <c r="R122" s="81"/>
      <c r="S122" s="81"/>
      <c r="T122" s="81"/>
    </row>
    <row r="123" spans="1:20">
      <c r="A123" s="43" t="s">
        <v>18</v>
      </c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81"/>
      <c r="Q123" s="81"/>
      <c r="R123" s="81"/>
      <c r="S123" s="81"/>
      <c r="T123" s="81"/>
    </row>
    <row r="124" spans="1:20">
      <c r="A124" s="43" t="s">
        <v>19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81"/>
      <c r="Q124" s="81"/>
      <c r="R124" s="81"/>
      <c r="S124" s="81"/>
      <c r="T124" s="81"/>
    </row>
    <row r="125" spans="1:20">
      <c r="A125" s="43" t="s">
        <v>20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81"/>
      <c r="Q125" s="81"/>
      <c r="R125" s="81"/>
      <c r="S125" s="81"/>
      <c r="T125" s="81"/>
    </row>
    <row r="126" spans="1:20">
      <c r="A126" s="43" t="s">
        <v>21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81"/>
      <c r="Q126" s="81"/>
      <c r="R126" s="81"/>
      <c r="S126" s="81"/>
      <c r="T126" s="81"/>
    </row>
    <row r="127" spans="1:20">
      <c r="A127" s="43" t="s">
        <v>22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81"/>
      <c r="Q127" s="81"/>
      <c r="R127" s="81"/>
      <c r="S127" s="81"/>
      <c r="T127" s="81"/>
    </row>
    <row r="128" spans="1:20">
      <c r="A128" s="43" t="s">
        <v>23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81"/>
      <c r="Q128" s="81"/>
      <c r="R128" s="81"/>
      <c r="S128" s="81"/>
      <c r="T128" s="81"/>
    </row>
    <row r="129" spans="1:20">
      <c r="A129" s="43" t="s">
        <v>15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81"/>
      <c r="Q129" s="81"/>
      <c r="R129" s="81"/>
      <c r="S129" s="81"/>
      <c r="T129" s="81"/>
    </row>
    <row r="130" spans="1:20">
      <c r="A130" s="43" t="s">
        <v>17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81"/>
      <c r="Q130" s="81"/>
      <c r="R130" s="81"/>
      <c r="S130" s="81"/>
      <c r="T130" s="81"/>
    </row>
    <row r="131" spans="1:20">
      <c r="A131" s="43" t="s">
        <v>53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81"/>
      <c r="Q131" s="81"/>
      <c r="R131" s="81"/>
      <c r="S131" s="81"/>
      <c r="T131" s="81"/>
    </row>
    <row r="132" spans="1:20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</row>
    <row r="133" spans="1:20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</row>
    <row r="134" spans="1:20">
      <c r="A134" s="148" t="s">
        <v>86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183" t="s">
        <v>90</v>
      </c>
      <c r="T134" s="183"/>
    </row>
  </sheetData>
  <mergeCells count="37">
    <mergeCell ref="S134:T134"/>
    <mergeCell ref="H121:I121"/>
    <mergeCell ref="J121:K121"/>
    <mergeCell ref="L121:M121"/>
    <mergeCell ref="L55:M55"/>
    <mergeCell ref="J77:K77"/>
    <mergeCell ref="L77:M77"/>
    <mergeCell ref="L99:M99"/>
    <mergeCell ref="B121:C121"/>
    <mergeCell ref="D121:E121"/>
    <mergeCell ref="F121:G121"/>
    <mergeCell ref="B55:C55"/>
    <mergeCell ref="D55:E55"/>
    <mergeCell ref="F55:G55"/>
    <mergeCell ref="H55:I55"/>
    <mergeCell ref="J99:K99"/>
    <mergeCell ref="B77:C77"/>
    <mergeCell ref="D77:E77"/>
    <mergeCell ref="F77:G77"/>
    <mergeCell ref="H77:I77"/>
    <mergeCell ref="B99:C99"/>
    <mergeCell ref="D99:E99"/>
    <mergeCell ref="F99:G99"/>
    <mergeCell ref="H99:I99"/>
    <mergeCell ref="J55:K55"/>
    <mergeCell ref="J11:K11"/>
    <mergeCell ref="L11:M11"/>
    <mergeCell ref="B11:C11"/>
    <mergeCell ref="D11:E11"/>
    <mergeCell ref="F11:G11"/>
    <mergeCell ref="H11:I11"/>
    <mergeCell ref="J33:K33"/>
    <mergeCell ref="L33:M33"/>
    <mergeCell ref="B33:C33"/>
    <mergeCell ref="D33:E33"/>
    <mergeCell ref="F33:G33"/>
    <mergeCell ref="H33:I33"/>
  </mergeCells>
  <phoneticPr fontId="2" type="noConversion"/>
  <hyperlinks>
    <hyperlink ref="Q14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Diagram</vt:lpstr>
      <vt:lpstr>Beregning</vt:lpstr>
      <vt:lpstr>New</vt:lpstr>
      <vt:lpstr>Tabel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2014-01-29T10:18:38Z</cp:lastPrinted>
  <dcterms:created xsi:type="dcterms:W3CDTF">2004-05-12T17:33:14Z</dcterms:created>
  <dcterms:modified xsi:type="dcterms:W3CDTF">2018-12-24T08:25:24Z</dcterms:modified>
</cp:coreProperties>
</file>