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/>
  </bookViews>
  <sheets>
    <sheet name="Salt" sheetId="2" r:id="rId1"/>
    <sheet name="Ferriklorid" sheetId="3" r:id="rId2"/>
    <sheet name="Sugar" sheetId="5" r:id="rId3"/>
    <sheet name="Calcium Chloride" sheetId="7" r:id="rId4"/>
    <sheet name="Manual" sheetId="6" r:id="rId5"/>
  </sheets>
  <definedNames>
    <definedName name="_xlnm.Print_Area" localSheetId="0">Salt!$A$1:$I$25</definedName>
  </definedNames>
  <calcPr calcId="125725"/>
</workbook>
</file>

<file path=xl/calcChain.xml><?xml version="1.0" encoding="utf-8"?>
<calcChain xmlns="http://schemas.openxmlformats.org/spreadsheetml/2006/main">
  <c r="I16" i="7"/>
  <c r="E35"/>
  <c r="E30"/>
  <c r="E29"/>
  <c r="E28"/>
  <c r="E27"/>
  <c r="E26"/>
  <c r="D36"/>
  <c r="E36" s="1"/>
  <c r="D35"/>
  <c r="D34"/>
  <c r="E34" s="1"/>
  <c r="D33"/>
  <c r="E33" s="1"/>
  <c r="D32"/>
  <c r="E32" s="1"/>
  <c r="D31"/>
  <c r="E31" s="1"/>
  <c r="D30"/>
  <c r="D29"/>
  <c r="D28"/>
  <c r="D27"/>
  <c r="D26"/>
  <c r="B40"/>
  <c r="H9" l="1"/>
  <c r="A38"/>
  <c r="G18" s="1"/>
  <c r="D7"/>
  <c r="F4"/>
  <c r="H15" i="5"/>
  <c r="H14" s="1"/>
  <c r="D6"/>
  <c r="C4" l="1"/>
  <c r="F7" s="1"/>
  <c r="H17" s="1"/>
  <c r="A41" i="7"/>
  <c r="B16" s="1"/>
  <c r="A44"/>
  <c r="H17" s="1"/>
  <c r="A39"/>
  <c r="C7" s="1"/>
  <c r="F7" s="1"/>
  <c r="H10" s="1"/>
  <c r="F51" s="1"/>
  <c r="G38"/>
  <c r="A34" i="3"/>
  <c r="A36" s="1"/>
  <c r="D7"/>
  <c r="F4"/>
  <c r="H9" s="1"/>
  <c r="D7" i="2"/>
  <c r="A34"/>
  <c r="A35" s="1"/>
  <c r="F4"/>
  <c r="H9" s="1"/>
  <c r="C6" i="5" l="1"/>
  <c r="F4" s="1"/>
  <c r="H8" s="1"/>
  <c r="H12" i="7"/>
  <c r="C38"/>
  <c r="B19" s="1"/>
  <c r="B12" i="3"/>
  <c r="A37" i="2"/>
  <c r="A36"/>
  <c r="B12" s="1"/>
  <c r="C7"/>
  <c r="F7" s="1"/>
  <c r="A35" i="3"/>
  <c r="C7" s="1"/>
  <c r="F7" s="1"/>
  <c r="A37"/>
  <c r="H10" i="2" l="1"/>
  <c r="H11" s="1"/>
  <c r="G34" s="1"/>
  <c r="H8"/>
  <c r="H9" i="5"/>
  <c r="H12" s="1"/>
  <c r="H10" i="3"/>
  <c r="H11" s="1"/>
  <c r="G34" s="1"/>
  <c r="H8"/>
  <c r="B18" i="7"/>
  <c r="A40"/>
  <c r="B14" s="1"/>
  <c r="C34" i="2"/>
  <c r="C34" i="3"/>
  <c r="H10" i="5" l="1"/>
  <c r="H11"/>
  <c r="H13" s="1"/>
  <c r="B20" i="2"/>
  <c r="B20" i="3"/>
</calcChain>
</file>

<file path=xl/sharedStrings.xml><?xml version="1.0" encoding="utf-8"?>
<sst xmlns="http://schemas.openxmlformats.org/spreadsheetml/2006/main" count="297" uniqueCount="208">
  <si>
    <t>K</t>
  </si>
  <si>
    <t>°Baumé</t>
  </si>
  <si>
    <t>walter</t>
  </si>
  <si>
    <t xml:space="preserve"> °Baumé</t>
  </si>
  <si>
    <t xml:space="preserve"> liter</t>
  </si>
  <si>
    <t xml:space="preserve">www.walter-lystfisker.dk </t>
  </si>
  <si>
    <t>Hydrometer</t>
  </si>
  <si>
    <t>Modulus</t>
  </si>
  <si>
    <t>Salt</t>
  </si>
  <si>
    <t>g/ml</t>
  </si>
  <si>
    <r>
      <t>g/cm</t>
    </r>
    <r>
      <rPr>
        <sz val="12"/>
        <rFont val="Calibri"/>
        <family val="2"/>
      </rPr>
      <t>³</t>
    </r>
  </si>
  <si>
    <t>Hydrometer 0300FG030/15-qp</t>
  </si>
  <si>
    <t>Hydrometer 0400TB050/15-qp</t>
  </si>
  <si>
    <t>2110, 4100, 5100 og 5310 er interpoleret værdier</t>
  </si>
  <si>
    <t>interpoleret værdi</t>
  </si>
  <si>
    <t>Constants</t>
  </si>
  <si>
    <t>Measure 1000 ml of grape must and</t>
  </si>
  <si>
    <t>Must calculated in ml</t>
  </si>
  <si>
    <t>Sugar in gram / Liter</t>
  </si>
  <si>
    <t>Weight mixture grams</t>
  </si>
  <si>
    <t>The measurements were performed at 20 ° C</t>
  </si>
  <si>
    <t>Must ml</t>
  </si>
  <si>
    <t>Sugar in ml</t>
  </si>
  <si>
    <t>Volume mixture ml</t>
  </si>
  <si>
    <t>Sucrose crystal sugar</t>
  </si>
  <si>
    <t>Density ρ [rho] = g mixture / volume mixture</t>
  </si>
  <si>
    <t>Density g/ml</t>
  </si>
  <si>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Oechsle is used in Germany and indicates the relative density to water at 20 °C</t>
    </r>
  </si>
  <si>
    <t>°Baume is an American unit = K - (K / rho)</t>
  </si>
  <si>
    <t>There is a loss by fermentation of sugar. A good result is 88% efficiency</t>
  </si>
  <si>
    <t>°KMW</t>
  </si>
  <si>
    <t>The ideal strength of wine fermentation is between 8 and 13 °Baume at 20 °C</t>
  </si>
  <si>
    <t>Potentiel alcohol vol%</t>
  </si>
  <si>
    <t>Theoretical alcohol vol%</t>
  </si>
  <si>
    <t>The ideal strength for wine fermentation is between 60 and 100 °Oechsle at 20 °C</t>
  </si>
  <si>
    <t xml:space="preserve">The ideal strength of wine fermentation is between 10 and 16 vol% of alcohol, without capitalized sugar </t>
  </si>
  <si>
    <t>Sugar solubility in 1 liter of water: 259 g at 50 °C, 325 g at 70 °C and 420 g at 90 °C</t>
  </si>
  <si>
    <t>1 liter of demineralized water, weighs 1000 grams at 4 °C</t>
  </si>
  <si>
    <t xml:space="preserve">http://www.musther.net/vinocalc.html#sgconversion </t>
  </si>
  <si>
    <t>Sugar solubility in water as a function of temperature</t>
  </si>
  <si>
    <t>Temperature °C</t>
  </si>
  <si>
    <t>gr sugar/100 ml water</t>
  </si>
  <si>
    <t xml:space="preserve">Percent utilization of sugar </t>
  </si>
  <si>
    <t>KMW</t>
  </si>
  <si>
    <t>Mol</t>
  </si>
  <si>
    <t>Dissolved sugar</t>
  </si>
  <si>
    <t>g / liter must</t>
  </si>
  <si>
    <t>Dissolved gram sucrose as a function of Oechsle degrees in a grape must</t>
  </si>
  <si>
    <t>Sugar in % by weight = grams of sugar / gram of mixture [%]</t>
  </si>
  <si>
    <t>Sugar weight %</t>
  </si>
  <si>
    <t>Use: Goal Seek in what-if analysis</t>
  </si>
  <si>
    <r>
      <rPr>
        <sz val="12"/>
        <rFont val="Calibri"/>
        <family val="2"/>
      </rPr>
      <t>°</t>
    </r>
    <r>
      <rPr>
        <sz val="12"/>
        <rFont val="Arial"/>
        <family val="2"/>
      </rPr>
      <t>Brix</t>
    </r>
  </si>
  <si>
    <r>
      <t xml:space="preserve">determine the </t>
    </r>
    <r>
      <rPr>
        <sz val="12"/>
        <color rgb="FFFF0000"/>
        <rFont val="Calibri"/>
        <family val="2"/>
      </rPr>
      <t>°</t>
    </r>
    <r>
      <rPr>
        <sz val="12"/>
        <color rgb="FFFF0000"/>
        <rFont val="Arial"/>
        <family val="2"/>
      </rPr>
      <t>Oecgsle degrees</t>
    </r>
  </si>
  <si>
    <t>The mass is constant whether</t>
  </si>
  <si>
    <t>volume increases with increasing</t>
  </si>
  <si>
    <t>1000 grams of water is 4 °C or</t>
  </si>
  <si>
    <t>100 °C hot. The weight remains the same.</t>
  </si>
  <si>
    <t>The specificke density [ρ] will go down</t>
  </si>
  <si>
    <t>with increasing temperature because the</t>
  </si>
  <si>
    <t>temperature. °Bé also decreases</t>
  </si>
  <si>
    <r>
      <t xml:space="preserve">Water temperature in </t>
    </r>
    <r>
      <rPr>
        <sz val="12"/>
        <rFont val="Calibri"/>
        <family val="2"/>
      </rPr>
      <t>°</t>
    </r>
    <r>
      <rPr>
        <sz val="12"/>
        <rFont val="Arial"/>
        <family val="2"/>
      </rPr>
      <t>C</t>
    </r>
  </si>
  <si>
    <t>Choose a temperature in dropdown list</t>
  </si>
  <si>
    <t>Grams water</t>
  </si>
  <si>
    <t>Grams ferric chloride</t>
  </si>
  <si>
    <t>Volume in ml at selected temperature</t>
  </si>
  <si>
    <t>Water</t>
  </si>
  <si>
    <t>Ferric chloride</t>
  </si>
  <si>
    <t>Ferric chloride density</t>
  </si>
  <si>
    <t>Weight %</t>
  </si>
  <si>
    <t>Specific Density ρ [rho]</t>
  </si>
  <si>
    <t>Ferric chloride mixture weight %</t>
  </si>
  <si>
    <t>The ideal strength of etching bath is between 24 and 46 ° Baume at 32 ° C</t>
  </si>
  <si>
    <t>Hydrometer measurements were carried out at 16 ° C hot demineralized water</t>
  </si>
  <si>
    <t>The scale on a ° Baume hydrometer for ferric chloride should go from 0 to 50</t>
  </si>
  <si>
    <t>1 liter of demineralized water, weighs 1000 grams at 4 ° C = 0 ° Baumé</t>
  </si>
  <si>
    <t xml:space="preserve">The mixture gives </t>
  </si>
  <si>
    <t xml:space="preserve"> with </t>
  </si>
  <si>
    <t>Grams ferric chloride/gram mixture [%]</t>
  </si>
  <si>
    <t>Grams mixture/volume mixture</t>
  </si>
  <si>
    <t>°Be = K - (K / rho)</t>
  </si>
  <si>
    <t>Liquid heavier than water</t>
  </si>
  <si>
    <t>Table applies to 16 °C</t>
  </si>
  <si>
    <t>Calculation of weight %, specific gravity ρ [rho] and ° Baume for etching bath with Ferric chloride for PCB copper</t>
  </si>
  <si>
    <t>Ferric chloride solubility in water as a function of temperature</t>
  </si>
  <si>
    <t>gr ferric chloride/100 ml water</t>
  </si>
  <si>
    <t>Ferric chloride soubility in 1 liter of water: 920 g at 20 ° C</t>
  </si>
  <si>
    <r>
      <t xml:space="preserve">Insert water and </t>
    </r>
    <r>
      <rPr>
        <sz val="12"/>
        <color rgb="FFFF0000"/>
        <rFont val="Arial"/>
        <family val="2"/>
      </rPr>
      <t>ferric chloride</t>
    </r>
    <r>
      <rPr>
        <sz val="12"/>
        <color rgb="FF333333"/>
        <rFont val="Arial"/>
        <family val="2"/>
      </rPr>
      <t xml:space="preserve"> in grams</t>
    </r>
  </si>
  <si>
    <t>Grams salt</t>
  </si>
  <si>
    <t>Water temperature in °C</t>
  </si>
  <si>
    <t>Choose a temperature in drop downlist</t>
  </si>
  <si>
    <t>Salt mixture weight %</t>
  </si>
  <si>
    <t>Grams of salt/gram mixture [%]</t>
  </si>
  <si>
    <t>Salt density</t>
  </si>
  <si>
    <t>The volume in ml at the selected temperature</t>
  </si>
  <si>
    <t>Weight mixture gram</t>
  </si>
  <si>
    <t>Liquid Heavier than water</t>
  </si>
  <si>
    <t>Table applies to 16 ° C</t>
  </si>
  <si>
    <t>Salinity based on dissolved salts</t>
  </si>
  <si>
    <t>Fresh water &lt;0.05%</t>
  </si>
  <si>
    <t>Brackish water 0.05% to 3%</t>
  </si>
  <si>
    <t>Brine&gt; 5%</t>
  </si>
  <si>
    <t>Saturated brine&gt; 28.5% (temperature-dependent)</t>
  </si>
  <si>
    <t>Salt water 3% to 5%</t>
  </si>
  <si>
    <t>The ideal strength for salting food is between 10 and 15 °Baume at 4 °C</t>
  </si>
  <si>
    <t>Hydrometer measurements were carried out at 16 °C hot demineralized water</t>
  </si>
  <si>
    <t>The scale on a °Baume hydrometer to brine should go from 0 to 30</t>
  </si>
  <si>
    <t>Salt solubility in 1 liter of water: 356 g at 0° C, 360 g at 20° C and 398 g at 100° C</t>
  </si>
  <si>
    <t>1 liter of demineralized water, weighs 1000 grams at 4 °C = 0° Baumé</t>
  </si>
  <si>
    <t xml:space="preserve">with </t>
  </si>
  <si>
    <t xml:space="preserve"> liter </t>
  </si>
  <si>
    <t>gr salt/100 ml water</t>
  </si>
  <si>
    <t>Salts solubility in water as a function of temperature</t>
  </si>
  <si>
    <t>Salt:</t>
  </si>
  <si>
    <t>Tips: Ønskes kun 5 liter saltlage, kan man udføre en målsøgning et par gange ved at nedsætte mængden af vand. Sættes værdien til 4610 ml vand beregnes ved en ny</t>
  </si>
  <si>
    <t>In the spreadsheet sugar is must and sugar mixed in advance. Here are metered 1000 ml must for determination of sugar content of the must.</t>
  </si>
  <si>
    <t>The three spreadsheets are fundamentally different. However, salt and ferric chloride spreadsheets are the same, namely this:</t>
  </si>
  <si>
    <t>You mix a measured amount of water and a measured amount of solid together.</t>
  </si>
  <si>
    <t>is inserted 5000 ml in the yellow cell for water. Perform a Goal Seek with regard to salt, by setting the value 12 in the value field.</t>
  </si>
  <si>
    <t>Ferriklorid:</t>
  </si>
  <si>
    <t>Ferric chloride:</t>
  </si>
  <si>
    <t>Ferriklorid mængden aflæses til 1404 gram. Blandingen fylder 3,49 liter.</t>
  </si>
  <si>
    <r>
      <t xml:space="preserve">værdi for salt på 838 gram. Blandingen giver 5 liter ved 12 </t>
    </r>
    <r>
      <rPr>
        <sz val="12"/>
        <rFont val="Calibri"/>
        <family val="2"/>
      </rPr>
      <t>°</t>
    </r>
    <r>
      <rPr>
        <sz val="12"/>
        <rFont val="Arial"/>
        <family val="2"/>
      </rPr>
      <t>Baume.</t>
    </r>
  </si>
  <si>
    <r>
      <t xml:space="preserve">beregnes ved en ny værdi for ferriklorid på 1208 gram. Blandingen giver 3 liter ved 30 </t>
    </r>
    <r>
      <rPr>
        <sz val="12"/>
        <rFont val="Calibri"/>
        <family val="2"/>
      </rPr>
      <t>°</t>
    </r>
    <r>
      <rPr>
        <sz val="12"/>
        <rFont val="Arial"/>
        <family val="2"/>
      </rPr>
      <t>Baume.</t>
    </r>
  </si>
  <si>
    <t>Tips: Ønskes kun 3 liter ferriklorid opløsning, kan man udføre en målsøgning et par gange ved at nedsætte mængden af vand. Sættes værdien til 2580 ml vand</t>
  </si>
  <si>
    <r>
      <t xml:space="preserve">ferriklorid opløsning ved 30 </t>
    </r>
    <r>
      <rPr>
        <sz val="12"/>
        <rFont val="Calibri"/>
        <family val="2"/>
      </rPr>
      <t>°</t>
    </r>
    <r>
      <rPr>
        <sz val="12"/>
        <rFont val="Arial"/>
        <family val="2"/>
      </rPr>
      <t>Baume indsættes 3000 ml i cellen med vand. Der udføres en målsøgning med hensyn til ferriklorid, ved at sætte værdien 30 i værdi feltet.</t>
    </r>
  </si>
  <si>
    <t>Sukker:</t>
  </si>
  <si>
    <t>of ferric chloride solution at 30 °Baume is inserted 3000 ml in the yellow cell for water. Perform a Goal Seek with regard to ferric chloride, by setting the value 30 in the value field.</t>
  </si>
  <si>
    <t>Sugar:</t>
  </si>
  <si>
    <t>Grundlæggende er de tre regneark forskellige. Dog er salt og ferriklorid ens, nemlig denne: Her blandes en afmålt mængde vand og en afmålt mængde fast stof sammen.</t>
  </si>
  <si>
    <t>I regnearket sukker, er most og sukker blandet på forhånd og her afmåles en mængde most til bestemmelse af sukker indholdet i mosten.</t>
  </si>
  <si>
    <r>
      <t xml:space="preserve">For nøjagtighedens skyld, skal temperaturen kendes og overholdes. I regnearkene salt og ferriklorid kan temperaturen vælges i trin fra 4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 til 100 </t>
    </r>
    <r>
      <rPr>
        <sz val="12"/>
        <rFont val="Calibri"/>
        <family val="2"/>
      </rPr>
      <t>°</t>
    </r>
    <r>
      <rPr>
        <sz val="12"/>
        <rFont val="Arial"/>
        <family val="2"/>
      </rPr>
      <t>C.</t>
    </r>
  </si>
  <si>
    <r>
      <t xml:space="preserve">I regnearket sukker bør temperaturen være 20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C, eller den temperatur som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 hydrometeret er justeret til.</t>
    </r>
  </si>
  <si>
    <r>
      <t xml:space="preserve">Korrektion af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Oechsler ved temperatur afvigelser, kan (normalt) aflæses på hydrometeret.</t>
    </r>
  </si>
  <si>
    <r>
      <t xml:space="preserve">Den praktiske anvendelse for salt er 5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C, da det er til fødevarer. For ferriklorid er det 30 </t>
    </r>
    <r>
      <rPr>
        <sz val="12"/>
        <rFont val="Calibri"/>
        <family val="2"/>
      </rPr>
      <t>°</t>
    </r>
    <r>
      <rPr>
        <sz val="12"/>
        <rFont val="Arial"/>
        <family val="2"/>
      </rPr>
      <t>C, da det er til ætsebad for kobberbaner på PCB.</t>
    </r>
  </si>
  <si>
    <r>
      <t xml:space="preserve">Afmål 1000 ml most op i et måleglas, hvor hydrometeret kan flyde frit. Aflæs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 værdien og korriger eventuelt for temperaturen. Er værdien 100 betyder det,</t>
    </r>
  </si>
  <si>
    <r>
      <t xml:space="preserve">at vægtfylden er 1,100 g/ml. Sukker mængden beregnes med en målsøgning for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Oechsler ved at indsætte den målte værdi - her 100. Mosten indeholder 261,55 gram sukker</t>
    </r>
  </si>
  <si>
    <t>5000 ml i cellen med vand. Der udføres en målsøgning med hensyn til salt, ved at sætte værdien 12 i værdi feltet. Salt mængden aflæses til 909 gram. Blandingen fylder 5,42 liter.</t>
  </si>
  <si>
    <r>
      <t xml:space="preserve">Indsæt mængden af vand og mængden af salt i de gule celler. 1 kg vand = 1 liter vand ved 4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C. Hvis vi antager, at der skal bruges 5 liter saltlage ved 12 </t>
    </r>
    <r>
      <rPr>
        <sz val="12"/>
        <rFont val="Calibri"/>
        <family val="2"/>
      </rPr>
      <t>°</t>
    </r>
    <r>
      <rPr>
        <sz val="12"/>
        <rFont val="Arial"/>
        <family val="2"/>
      </rPr>
      <t>Baume indsættes</t>
    </r>
  </si>
  <si>
    <r>
      <t xml:space="preserve">from 4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 xml:space="preserve">C to 100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C. The practical application of the salt is 5 °C, as it is for the food. Of ferric chloride is 30 °C, as it is to the etching bath of copper tracks on the PCB.</t>
    </r>
  </si>
  <si>
    <t>For the sake of accuracy, the temperature must be known and respected. In the spreadsheets salt and ferric chloride, the temperature can be selected in step</t>
  </si>
  <si>
    <t>with an efficiency of 88% can one achieve a practical alcohol % by volume at 15.70%, but only if the sugar is completely fully fermented.</t>
  </si>
  <si>
    <t>means the density is 1.100 g/mL. Sugar amount calculated by applying the Goal Seek of °Oechsler by inserting the measured value - here 100. Must contains 261.55 grams</t>
  </si>
  <si>
    <r>
      <t xml:space="preserve">Indsæt mængden af demineraliseret vand og mængden af ferriklorid i de gule celler. 1 kg vand = 1 liter vand ved 4 </t>
    </r>
    <r>
      <rPr>
        <sz val="12"/>
        <rFont val="Calibri"/>
        <family val="2"/>
      </rPr>
      <t>°</t>
    </r>
    <r>
      <rPr>
        <sz val="12"/>
        <rFont val="Arial"/>
        <family val="2"/>
      </rPr>
      <t>C. Hvis vi antager, at der skal bruges 3 liter</t>
    </r>
  </si>
  <si>
    <t>virkningsgrad på 88% kan man opnå en praktisk alkohol vol% på 15,70%, når sukkeret er total udtæret.</t>
  </si>
  <si>
    <t>per liter most. Vægtfylden for sukker er 1,6190 g/cm³, det giver en volumen på 161,55 ml og væsken er så 838,45 ml. Den teoretiske alkohol vol% er 17,85% og med en</t>
  </si>
  <si>
    <t>Correcting °Oechsler by temperature variations, can (usually) be read on hydrometer.</t>
  </si>
  <si>
    <t>Salt volume is read to 909 grams. The mixture fills 5.42 litres.</t>
  </si>
  <si>
    <t>Tips: If for instance only 5 litres of brine, you can perform a Goal Seek a few times by reducing the amount of water.</t>
  </si>
  <si>
    <t>Set the value to 4610 ml of water, calculated by a new Goal Seek value of salt to 838 grams. The mixture gives 5 ​​litres at 12 °Baume.</t>
  </si>
  <si>
    <t>Ferric chloride volume is read to 1404 grams. The mixture fills 3.49 litres.</t>
  </si>
  <si>
    <t>Tips: If for instance only 3 litres of ferric chloride solution, you can perform a Goal Seek a few times by reducing the amount of water.</t>
  </si>
  <si>
    <t>Set the value to 2580 ml of water, calculated by a new Goal Seek value of ferric chloride to 1208 grams. The mixture gives 3 litres at 30 °Baume.</t>
  </si>
  <si>
    <t>of sugar per litre of must. The density of sugar is 1.6190 g/cm³, it provides a volume 161.55 ml and the fluid is 838.45 ml. The theoretical alcohol % by volume is 17.85%,</t>
  </si>
  <si>
    <t>In the spreadsheet sugar temperature should be 20 °C, or the temperature °Oechsle hydrometer is adjusted to.</t>
  </si>
  <si>
    <t>Insert the amount of water and the amount of salt in the yellow cells. 1 kg of water = 1 litre of water at 4 °C. If we assume that to use 5 litres of brine at 12 °Baume</t>
  </si>
  <si>
    <t>Insert the amount of demineralised water and the amount of ferric chloride in the yellow cells. 1 kg of water = 1 litre of water at 4 °C. If we assume that to use 3 litres</t>
  </si>
  <si>
    <t>Measure 1000 ml must up in a graduated cylinder, where the hydrometer can flow freely. Read °Oechsle value and correct possibly of the temperature. Is the value 100</t>
  </si>
  <si>
    <t>Reg.No:1240</t>
  </si>
  <si>
    <t>Reg.No.1240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</si>
  <si>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</si>
  <si>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</si>
  <si>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t>temperature.</t>
  </si>
  <si>
    <r>
      <t xml:space="preserve">Temperature </t>
    </r>
    <r>
      <rPr>
        <sz val="12"/>
        <rFont val="Calibri"/>
        <family val="2"/>
      </rPr>
      <t>°C</t>
    </r>
  </si>
  <si>
    <t>1 liter of distilled water, weighs 1000 grams at 4 °C</t>
  </si>
  <si>
    <t>Volume %</t>
  </si>
  <si>
    <t>gram Calciumcloride/100 ml water</t>
  </si>
  <si>
    <t xml:space="preserve">  ml</t>
  </si>
  <si>
    <t xml:space="preserve">The mixture gives  </t>
  </si>
  <si>
    <t xml:space="preserve">  at  </t>
  </si>
  <si>
    <t xml:space="preserve">  °C</t>
  </si>
  <si>
    <t>Temp.</t>
  </si>
  <si>
    <t xml:space="preserve">At </t>
  </si>
  <si>
    <t xml:space="preserve"> % </t>
  </si>
  <si>
    <t xml:space="preserve"> g of Calcium Chloride can be dissolved per 100 ml of water. Gives </t>
  </si>
  <si>
    <t xml:space="preserve"> Vol. %</t>
  </si>
  <si>
    <t>Calcium Chloride density</t>
  </si>
  <si>
    <t>Grams Calcium Chloride</t>
  </si>
  <si>
    <t>Calcium Chloride solubility in water as a function of temperature</t>
  </si>
  <si>
    <t>Calculation of Weight %, Volumen % and Specific Gravity ρ [rho] for Calcium Chloride</t>
  </si>
  <si>
    <t>grams</t>
  </si>
  <si>
    <t xml:space="preserve"> grams</t>
  </si>
  <si>
    <t xml:space="preserve">  and 100 ml  weight </t>
  </si>
  <si>
    <t>Max Calcium Chloride in</t>
  </si>
  <si>
    <t>Udarbejdet af Jørgen Walter ©</t>
  </si>
  <si>
    <t xml:space="preserve"> °C   </t>
  </si>
  <si>
    <r>
      <t>Insert water and</t>
    </r>
    <r>
      <rPr>
        <sz val="12"/>
        <color rgb="FFFF0000"/>
        <rFont val="Arial"/>
        <family val="2"/>
      </rPr>
      <t xml:space="preserve"> Calcium Chloride</t>
    </r>
    <r>
      <rPr>
        <sz val="12"/>
        <color rgb="FF333333"/>
        <rFont val="Arial"/>
        <family val="2"/>
      </rPr>
      <t xml:space="preserve"> in grams</t>
    </r>
  </si>
  <si>
    <t>Grams of Calcium Chloride/gram mixture [%]</t>
  </si>
  <si>
    <t>Calcium Chloride mixture weight %</t>
  </si>
  <si>
    <t>Volume of Calcium Chloride/Volume mixture [%]</t>
  </si>
  <si>
    <t>Calcium Chloride</t>
  </si>
  <si>
    <t>Water factor for expansion with temperature</t>
  </si>
  <si>
    <t>Max vol. % at temp.</t>
  </si>
  <si>
    <t>%</t>
  </si>
  <si>
    <t>Volume of Salt/Volume mixture [%]</t>
  </si>
  <si>
    <t>Calculation of weight %, Volume %, Specific Gravity ρ [rho] and °Baumé of a brine for smoking fish and meat</t>
  </si>
  <si>
    <t>Volume of ferric chloride/Volume mixture [%]</t>
  </si>
  <si>
    <r>
      <t xml:space="preserve">Calculation of weight %, density ρ [rho],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 xml:space="preserve">Oechsle, °Baume,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 xml:space="preserve">Brix,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KMW and potential alcohol vol% of a solution of water and a certain amount af sugar in 1 liter total volume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</si>
  <si>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>Bx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</si>
  <si>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>Oechsle</t>
    </r>
  </si>
  <si>
    <r>
      <t xml:space="preserve">at 20 </t>
    </r>
    <r>
      <rPr>
        <sz val="12"/>
        <rFont val="Calibri"/>
        <family val="2"/>
      </rPr>
      <t>°</t>
    </r>
    <r>
      <rPr>
        <sz val="12"/>
        <rFont val="Arial"/>
        <family val="2"/>
      </rPr>
      <t>C</t>
    </r>
  </si>
  <si>
    <t>Volume of Sugar/Volume mixture [%]</t>
  </si>
  <si>
    <t>Calciumchloride:</t>
  </si>
  <si>
    <t>Et nyt ark er sat ind. En vejledning kommer</t>
  </si>
  <si>
    <t>Calcium Chloride:</t>
  </si>
  <si>
    <t>A new sheet is inserted. A guide comes</t>
  </si>
  <si>
    <t>Instructions for use of spreadsheets: Salt, Ferric chloride, Sugar and Calcium Chloride</t>
  </si>
  <si>
    <t>Brugsanvisning for anvendelse af regnearkene: Salt, Ferriklorid, Sukker og Calciumchloride</t>
  </si>
  <si>
    <r>
      <t xml:space="preserve">Insert </t>
    </r>
    <r>
      <rPr>
        <sz val="12"/>
        <color rgb="FF0070C0"/>
        <rFont val="Arial"/>
        <family val="2"/>
      </rPr>
      <t>water</t>
    </r>
    <r>
      <rPr>
        <sz val="12"/>
        <color rgb="FF333333"/>
        <rFont val="Arial"/>
        <family val="2"/>
      </rPr>
      <t xml:space="preserve"> and</t>
    </r>
    <r>
      <rPr>
        <sz val="12"/>
        <color rgb="FFFF0000"/>
        <rFont val="Arial"/>
        <family val="2"/>
      </rPr>
      <t xml:space="preserve"> salt</t>
    </r>
    <r>
      <rPr>
        <sz val="12"/>
        <color rgb="FF333333"/>
        <rFont val="Arial"/>
        <family val="2"/>
      </rPr>
      <t xml:space="preserve"> in grams</t>
    </r>
  </si>
</sst>
</file>

<file path=xl/styles.xml><?xml version="1.0" encoding="utf-8"?>
<styleSheet xmlns="http://schemas.openxmlformats.org/spreadsheetml/2006/main">
  <numFmts count="6">
    <numFmt numFmtId="164" formatCode="0.0000000"/>
    <numFmt numFmtId="165" formatCode="0.000"/>
    <numFmt numFmtId="166" formatCode="0.0%"/>
    <numFmt numFmtId="167" formatCode="0.0"/>
    <numFmt numFmtId="168" formatCode="0.0000"/>
    <numFmt numFmtId="169" formatCode="_ * #,##0.000_ ;_ * \-#,##0.000_ ;_ * &quot;-&quot;???_ ;_ @_ "/>
  </numFmts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u/>
      <sz val="12"/>
      <color theme="3"/>
      <name val="Arial"/>
      <family val="2"/>
    </font>
    <font>
      <u/>
      <sz val="10"/>
      <color theme="3"/>
      <name val="Arial"/>
      <family val="2"/>
    </font>
    <font>
      <sz val="10"/>
      <color theme="0" tint="-4.9989318521683403E-2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2"/>
      <color rgb="FF333333"/>
      <name val="Arial"/>
      <family val="2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u/>
      <sz val="14"/>
      <color theme="3"/>
      <name val="Arial"/>
      <family val="2"/>
    </font>
    <font>
      <sz val="12"/>
      <color theme="0" tint="-4.9989318521683403E-2"/>
      <name val="Arial"/>
      <family val="2"/>
    </font>
    <font>
      <sz val="12"/>
      <color theme="5" tint="0.79998168889431442"/>
      <name val="Arial"/>
      <family val="2"/>
    </font>
    <font>
      <sz val="11"/>
      <name val="Arial"/>
      <family val="2"/>
    </font>
    <font>
      <sz val="14"/>
      <color rgb="FF333333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333333"/>
      <name val="Arial"/>
      <family val="2"/>
    </font>
    <font>
      <b/>
      <sz val="16"/>
      <color rgb="FF333333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u/>
      <sz val="14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hidden="1"/>
    </xf>
    <xf numFmtId="3" fontId="3" fillId="0" borderId="0" xfId="0" applyNumberFormat="1" applyFont="1" applyFill="1" applyAlignment="1" applyProtection="1">
      <alignment horizontal="center"/>
      <protection hidden="1"/>
    </xf>
    <xf numFmtId="9" fontId="3" fillId="0" borderId="0" xfId="2" applyNumberFormat="1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textRotation="180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3" fontId="3" fillId="3" borderId="0" xfId="0" applyNumberFormat="1" applyFont="1" applyFill="1" applyBorder="1" applyAlignment="1" applyProtection="1">
      <alignment horizontal="center"/>
      <protection hidden="1"/>
    </xf>
    <xf numFmtId="166" fontId="3" fillId="3" borderId="0" xfId="2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 vertical="center" textRotation="180"/>
      <protection hidden="1"/>
    </xf>
    <xf numFmtId="0" fontId="0" fillId="0" borderId="0" xfId="0" applyProtection="1"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1" fontId="3" fillId="4" borderId="4" xfId="0" applyNumberFormat="1" applyFont="1" applyFill="1" applyBorder="1" applyAlignment="1" applyProtection="1">
      <alignment horizontal="center"/>
      <protection hidden="1"/>
    </xf>
    <xf numFmtId="1" fontId="3" fillId="4" borderId="0" xfId="0" applyNumberFormat="1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0" xfId="0" applyNumberFormat="1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protection hidden="1"/>
    </xf>
    <xf numFmtId="165" fontId="3" fillId="4" borderId="5" xfId="0" applyNumberFormat="1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protection hidden="1"/>
    </xf>
    <xf numFmtId="0" fontId="2" fillId="4" borderId="5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3" fillId="4" borderId="6" xfId="0" applyFont="1" applyFill="1" applyBorder="1" applyProtection="1">
      <protection hidden="1"/>
    </xf>
    <xf numFmtId="0" fontId="3" fillId="4" borderId="7" xfId="0" applyFont="1" applyFill="1" applyBorder="1" applyProtection="1">
      <protection hidden="1"/>
    </xf>
    <xf numFmtId="0" fontId="0" fillId="3" borderId="0" xfId="0" applyFill="1"/>
    <xf numFmtId="0" fontId="1" fillId="0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2" fontId="6" fillId="4" borderId="0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5" fillId="3" borderId="0" xfId="1" applyFont="1" applyFill="1" applyBorder="1" applyAlignment="1" applyProtection="1">
      <alignment vertical="center" textRotation="180"/>
      <protection hidden="1"/>
    </xf>
    <xf numFmtId="0" fontId="3" fillId="5" borderId="2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vertical="center" textRotation="180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1" fontId="3" fillId="5" borderId="3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2" fontId="3" fillId="5" borderId="14" xfId="0" applyNumberFormat="1" applyFont="1" applyFill="1" applyBorder="1" applyAlignment="1" applyProtection="1">
      <alignment horizontal="center" vertical="center"/>
      <protection hidden="1"/>
    </xf>
    <xf numFmtId="1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Protection="1">
      <protection hidden="1"/>
    </xf>
    <xf numFmtId="165" fontId="3" fillId="3" borderId="0" xfId="0" applyNumberFormat="1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1" fontId="3" fillId="5" borderId="13" xfId="0" applyNumberFormat="1" applyFont="1" applyFill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2" fontId="3" fillId="5" borderId="14" xfId="0" applyNumberFormat="1" applyFont="1" applyFill="1" applyBorder="1" applyAlignment="1" applyProtection="1">
      <alignment horizontal="center"/>
      <protection hidden="1"/>
    </xf>
    <xf numFmtId="2" fontId="14" fillId="5" borderId="4" xfId="0" applyNumberFormat="1" applyFont="1" applyFill="1" applyBorder="1" applyAlignment="1" applyProtection="1">
      <alignment horizontal="center"/>
      <protection hidden="1"/>
    </xf>
    <xf numFmtId="2" fontId="3" fillId="5" borderId="4" xfId="0" applyNumberFormat="1" applyFont="1" applyFill="1" applyBorder="1" applyAlignment="1" applyProtection="1">
      <alignment horizontal="center"/>
      <protection hidden="1"/>
    </xf>
    <xf numFmtId="168" fontId="3" fillId="5" borderId="0" xfId="0" applyNumberFormat="1" applyFont="1" applyFill="1" applyBorder="1" applyAlignment="1" applyProtection="1">
      <alignment horizontal="center"/>
      <protection hidden="1"/>
    </xf>
    <xf numFmtId="0" fontId="11" fillId="5" borderId="0" xfId="0" applyFont="1" applyFill="1" applyBorder="1" applyProtection="1">
      <protection hidden="1"/>
    </xf>
    <xf numFmtId="0" fontId="3" fillId="5" borderId="0" xfId="0" applyFont="1" applyFill="1" applyBorder="1" applyAlignment="1" applyProtection="1">
      <protection hidden="1"/>
    </xf>
    <xf numFmtId="0" fontId="11" fillId="5" borderId="5" xfId="0" applyFont="1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65" fontId="11" fillId="3" borderId="0" xfId="0" applyNumberFormat="1" applyFont="1" applyFill="1" applyProtection="1">
      <protection hidden="1"/>
    </xf>
    <xf numFmtId="0" fontId="11" fillId="5" borderId="5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vertical="center"/>
      <protection hidden="1"/>
    </xf>
    <xf numFmtId="10" fontId="11" fillId="5" borderId="5" xfId="2" applyNumberFormat="1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protection hidden="1"/>
    </xf>
    <xf numFmtId="0" fontId="3" fillId="5" borderId="0" xfId="0" applyFont="1" applyFill="1" applyBorder="1" applyProtection="1"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165" fontId="3" fillId="5" borderId="5" xfId="0" applyNumberFormat="1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5" borderId="0" xfId="0" quotePrefix="1" applyFont="1" applyFill="1" applyBorder="1" applyAlignment="1" applyProtection="1">
      <alignment horizontal="center"/>
      <protection hidden="1"/>
    </xf>
    <xf numFmtId="164" fontId="3" fillId="5" borderId="0" xfId="0" applyNumberFormat="1" applyFont="1" applyFill="1" applyBorder="1" applyAlignment="1" applyProtection="1">
      <alignment horizontal="left"/>
      <protection hidden="1"/>
    </xf>
    <xf numFmtId="0" fontId="17" fillId="5" borderId="0" xfId="1" applyFont="1" applyFill="1" applyBorder="1" applyAlignment="1" applyProtection="1">
      <alignment horizontal="left"/>
      <protection hidden="1"/>
    </xf>
    <xf numFmtId="0" fontId="3" fillId="5" borderId="6" xfId="0" applyFont="1" applyFill="1" applyBorder="1" applyProtection="1">
      <protection hidden="1"/>
    </xf>
    <xf numFmtId="0" fontId="3" fillId="5" borderId="7" xfId="0" applyFont="1" applyFill="1" applyBorder="1" applyProtection="1"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165" fontId="3" fillId="5" borderId="8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right" vertical="center" textRotation="180"/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0" fontId="12" fillId="5" borderId="0" xfId="0" applyFont="1" applyFill="1" applyBorder="1" applyProtection="1">
      <protection hidden="1"/>
    </xf>
    <xf numFmtId="0" fontId="3" fillId="7" borderId="2" xfId="0" applyFont="1" applyFill="1" applyBorder="1" applyProtection="1">
      <protection hidden="1"/>
    </xf>
    <xf numFmtId="0" fontId="3" fillId="7" borderId="0" xfId="0" applyFont="1" applyFill="1" applyBorder="1" applyAlignment="1" applyProtection="1">
      <protection hidden="1"/>
    </xf>
    <xf numFmtId="0" fontId="3" fillId="7" borderId="5" xfId="0" applyFont="1" applyFill="1" applyBorder="1" applyAlignment="1" applyProtection="1">
      <protection hidden="1"/>
    </xf>
    <xf numFmtId="0" fontId="3" fillId="7" borderId="0" xfId="0" applyFont="1" applyFill="1" applyBorder="1" applyAlignment="1" applyProtection="1">
      <alignment horizontal="center" vertical="center"/>
      <protection hidden="1"/>
    </xf>
    <xf numFmtId="1" fontId="3" fillId="7" borderId="4" xfId="0" applyNumberFormat="1" applyFont="1" applyFill="1" applyBorder="1" applyAlignment="1" applyProtection="1">
      <alignment horizontal="center"/>
      <protection hidden="1"/>
    </xf>
    <xf numFmtId="1" fontId="3" fillId="7" borderId="0" xfId="0" applyNumberFormat="1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Protection="1">
      <protection hidden="1"/>
    </xf>
    <xf numFmtId="0" fontId="3" fillId="7" borderId="0" xfId="0" applyFont="1" applyFill="1" applyBorder="1" applyProtection="1">
      <protection hidden="1"/>
    </xf>
    <xf numFmtId="2" fontId="3" fillId="7" borderId="0" xfId="0" applyNumberFormat="1" applyFont="1" applyFill="1" applyBorder="1" applyAlignment="1" applyProtection="1">
      <alignment horizontal="center"/>
      <protection hidden="1"/>
    </xf>
    <xf numFmtId="0" fontId="6" fillId="7" borderId="5" xfId="0" applyFont="1" applyFill="1" applyBorder="1" applyAlignment="1" applyProtection="1">
      <alignment horizontal="center"/>
      <protection hidden="1"/>
    </xf>
    <xf numFmtId="2" fontId="6" fillId="7" borderId="0" xfId="0" applyNumberFormat="1" applyFont="1" applyFill="1" applyBorder="1" applyAlignment="1" applyProtection="1">
      <alignment horizontal="center"/>
      <protection hidden="1"/>
    </xf>
    <xf numFmtId="165" fontId="3" fillId="7" borderId="5" xfId="0" applyNumberFormat="1" applyFont="1" applyFill="1" applyBorder="1" applyAlignment="1" applyProtection="1">
      <alignment horizontal="center"/>
      <protection hidden="1"/>
    </xf>
    <xf numFmtId="0" fontId="3" fillId="7" borderId="2" xfId="0" applyFont="1" applyFill="1" applyBorder="1" applyAlignment="1" applyProtection="1">
      <alignment horizontal="center"/>
      <protection hidden="1"/>
    </xf>
    <xf numFmtId="0" fontId="5" fillId="7" borderId="0" xfId="1" applyFill="1" applyBorder="1" applyAlignment="1" applyProtection="1">
      <protection hidden="1"/>
    </xf>
    <xf numFmtId="0" fontId="2" fillId="7" borderId="0" xfId="0" applyFont="1" applyFill="1" applyBorder="1" applyAlignment="1" applyProtection="1">
      <protection hidden="1"/>
    </xf>
    <xf numFmtId="0" fontId="2" fillId="7" borderId="5" xfId="0" applyFont="1" applyFill="1" applyBorder="1" applyAlignment="1" applyProtection="1">
      <protection hidden="1"/>
    </xf>
    <xf numFmtId="0" fontId="3" fillId="7" borderId="6" xfId="0" applyFont="1" applyFill="1" applyBorder="1" applyProtection="1">
      <protection hidden="1"/>
    </xf>
    <xf numFmtId="0" fontId="3" fillId="7" borderId="7" xfId="0" applyFont="1" applyFill="1" applyBorder="1" applyProtection="1"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left"/>
      <protection hidden="1"/>
    </xf>
    <xf numFmtId="0" fontId="19" fillId="3" borderId="0" xfId="0" applyFont="1" applyFill="1" applyProtection="1">
      <protection hidden="1"/>
    </xf>
    <xf numFmtId="0" fontId="20" fillId="7" borderId="8" xfId="0" applyFont="1" applyFill="1" applyBorder="1" applyProtection="1">
      <protection hidden="1"/>
    </xf>
    <xf numFmtId="0" fontId="21" fillId="5" borderId="0" xfId="0" applyFont="1" applyFill="1" applyBorder="1" applyProtection="1">
      <protection hidden="1"/>
    </xf>
    <xf numFmtId="2" fontId="3" fillId="5" borderId="0" xfId="0" applyNumberFormat="1" applyFont="1" applyFill="1" applyBorder="1" applyAlignment="1" applyProtection="1">
      <alignment horizontal="left"/>
      <protection hidden="1"/>
    </xf>
    <xf numFmtId="2" fontId="3" fillId="5" borderId="0" xfId="0" applyNumberFormat="1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Protection="1">
      <protection hidden="1"/>
    </xf>
    <xf numFmtId="10" fontId="3" fillId="5" borderId="0" xfId="2" applyNumberFormat="1" applyFont="1" applyFill="1" applyBorder="1" applyAlignment="1" applyProtection="1">
      <alignment horizontal="left"/>
      <protection hidden="1"/>
    </xf>
    <xf numFmtId="10" fontId="3" fillId="5" borderId="0" xfId="2" applyNumberFormat="1" applyFont="1" applyFill="1" applyBorder="1" applyAlignment="1" applyProtection="1">
      <alignment horizontal="left" vertical="center"/>
      <protection hidden="1"/>
    </xf>
    <xf numFmtId="165" fontId="3" fillId="5" borderId="0" xfId="0" applyNumberFormat="1" applyFont="1" applyFill="1" applyBorder="1" applyAlignment="1" applyProtection="1">
      <alignment horizontal="left"/>
      <protection hidden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 vertical="center" textRotation="180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5" fillId="3" borderId="0" xfId="1" applyFill="1" applyAlignment="1" applyProtection="1">
      <alignment horizontal="center" vertical="center" textRotation="180"/>
      <protection hidden="1"/>
    </xf>
    <xf numFmtId="0" fontId="3" fillId="7" borderId="0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12" fillId="7" borderId="0" xfId="0" applyFont="1" applyFill="1" applyBorder="1" applyProtection="1">
      <protection hidden="1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9" fontId="3" fillId="7" borderId="0" xfId="2" applyNumberFormat="1" applyFont="1" applyFill="1" applyBorder="1" applyAlignment="1" applyProtection="1">
      <alignment horizontal="center"/>
      <protection hidden="1"/>
    </xf>
    <xf numFmtId="165" fontId="3" fillId="7" borderId="0" xfId="0" applyNumberFormat="1" applyFont="1" applyFill="1" applyBorder="1" applyAlignment="1" applyProtection="1">
      <alignment horizontal="center"/>
      <protection hidden="1"/>
    </xf>
    <xf numFmtId="0" fontId="12" fillId="7" borderId="1" xfId="0" applyFont="1" applyFill="1" applyBorder="1" applyAlignment="1" applyProtection="1">
      <alignment horizontal="center"/>
      <protection hidden="1"/>
    </xf>
    <xf numFmtId="0" fontId="12" fillId="7" borderId="3" xfId="0" applyFont="1" applyFill="1" applyBorder="1" applyAlignment="1" applyProtection="1">
      <alignment horizontal="center"/>
      <protection hidden="1"/>
    </xf>
    <xf numFmtId="0" fontId="12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12" fillId="7" borderId="0" xfId="0" applyFont="1" applyFill="1" applyAlignment="1" applyProtection="1">
      <alignment horizontal="left"/>
      <protection hidden="1"/>
    </xf>
    <xf numFmtId="0" fontId="10" fillId="3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5" fontId="3" fillId="4" borderId="0" xfId="0" applyNumberFormat="1" applyFont="1" applyFill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/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21" fillId="8" borderId="0" xfId="0" applyFont="1" applyFill="1" applyProtection="1">
      <protection hidden="1"/>
    </xf>
    <xf numFmtId="0" fontId="3" fillId="8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12" fillId="8" borderId="0" xfId="0" applyFont="1" applyFill="1" applyProtection="1">
      <protection hidden="1"/>
    </xf>
    <xf numFmtId="0" fontId="3" fillId="7" borderId="0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Protection="1">
      <protection hidden="1"/>
    </xf>
    <xf numFmtId="0" fontId="1" fillId="0" borderId="0" xfId="0" applyFont="1" applyFill="1"/>
    <xf numFmtId="0" fontId="24" fillId="8" borderId="0" xfId="0" applyFont="1" applyFill="1" applyProtection="1">
      <protection hidden="1"/>
    </xf>
    <xf numFmtId="0" fontId="16" fillId="5" borderId="0" xfId="0" applyFont="1" applyFill="1" applyBorder="1" applyAlignment="1" applyProtection="1">
      <protection hidden="1"/>
    </xf>
    <xf numFmtId="0" fontId="18" fillId="5" borderId="0" xfId="1" applyFont="1" applyFill="1" applyBorder="1" applyAlignment="1" applyProtection="1">
      <protection hidden="1"/>
    </xf>
    <xf numFmtId="0" fontId="0" fillId="7" borderId="0" xfId="0" applyFill="1" applyProtection="1">
      <protection hidden="1"/>
    </xf>
    <xf numFmtId="0" fontId="27" fillId="7" borderId="0" xfId="1" applyFont="1" applyFill="1" applyBorder="1" applyAlignment="1" applyProtection="1">
      <alignment vertical="center"/>
      <protection hidden="1"/>
    </xf>
    <xf numFmtId="0" fontId="28" fillId="7" borderId="0" xfId="0" applyFont="1" applyFill="1" applyAlignment="1" applyProtection="1"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4" fontId="3" fillId="3" borderId="0" xfId="0" applyNumberFormat="1" applyFont="1" applyFill="1" applyBorder="1" applyProtection="1">
      <protection hidden="1"/>
    </xf>
    <xf numFmtId="10" fontId="3" fillId="3" borderId="0" xfId="0" applyNumberFormat="1" applyFont="1" applyFill="1" applyProtection="1">
      <protection hidden="1"/>
    </xf>
    <xf numFmtId="2" fontId="3" fillId="3" borderId="0" xfId="0" applyNumberFormat="1" applyFont="1" applyFill="1" applyProtection="1">
      <protection hidden="1"/>
    </xf>
    <xf numFmtId="1" fontId="3" fillId="3" borderId="0" xfId="0" applyNumberFormat="1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center" wrapText="1"/>
      <protection hidden="1"/>
    </xf>
    <xf numFmtId="1" fontId="3" fillId="3" borderId="2" xfId="0" applyNumberFormat="1" applyFont="1" applyFill="1" applyBorder="1" applyProtection="1">
      <protection hidden="1"/>
    </xf>
    <xf numFmtId="2" fontId="3" fillId="3" borderId="0" xfId="0" applyNumberFormat="1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protection hidden="1"/>
    </xf>
    <xf numFmtId="167" fontId="3" fillId="3" borderId="0" xfId="0" applyNumberFormat="1" applyFont="1" applyFill="1" applyProtection="1"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10" fontId="3" fillId="3" borderId="2" xfId="2" applyNumberFormat="1" applyFont="1" applyFill="1" applyBorder="1" applyAlignment="1" applyProtection="1">
      <alignment horizontal="center"/>
      <protection hidden="1"/>
    </xf>
    <xf numFmtId="166" fontId="3" fillId="4" borderId="0" xfId="2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left"/>
      <protection hidden="1"/>
    </xf>
    <xf numFmtId="1" fontId="3" fillId="3" borderId="0" xfId="0" applyNumberFormat="1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protection hidden="1"/>
    </xf>
    <xf numFmtId="10" fontId="3" fillId="3" borderId="2" xfId="2" applyNumberFormat="1" applyFont="1" applyFill="1" applyBorder="1" applyProtection="1">
      <protection hidden="1"/>
    </xf>
    <xf numFmtId="167" fontId="3" fillId="4" borderId="0" xfId="0" applyNumberFormat="1" applyFont="1" applyFill="1" applyBorder="1" applyAlignment="1" applyProtection="1">
      <alignment horizontal="center"/>
      <protection hidden="1"/>
    </xf>
    <xf numFmtId="164" fontId="3" fillId="0" borderId="0" xfId="0" applyNumberFormat="1" applyFont="1" applyFill="1" applyBorder="1" applyProtection="1">
      <protection hidden="1"/>
    </xf>
    <xf numFmtId="10" fontId="3" fillId="0" borderId="0" xfId="0" applyNumberFormat="1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3" fillId="0" borderId="2" xfId="0" applyFont="1" applyFill="1" applyBorder="1" applyProtection="1">
      <protection hidden="1"/>
    </xf>
    <xf numFmtId="167" fontId="3" fillId="4" borderId="4" xfId="0" applyNumberFormat="1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164" fontId="3" fillId="3" borderId="0" xfId="0" applyNumberFormat="1" applyFont="1" applyFill="1" applyBorder="1" applyAlignment="1" applyProtection="1">
      <alignment horizontal="center"/>
      <protection hidden="1"/>
    </xf>
    <xf numFmtId="10" fontId="3" fillId="3" borderId="0" xfId="0" applyNumberFormat="1" applyFont="1" applyFill="1" applyAlignment="1" applyProtection="1">
      <alignment horizontal="center"/>
      <protection hidden="1"/>
    </xf>
    <xf numFmtId="1" fontId="3" fillId="3" borderId="2" xfId="0" applyNumberFormat="1" applyFont="1" applyFill="1" applyBorder="1" applyAlignment="1" applyProtection="1">
      <alignment horizontal="center"/>
      <protection hidden="1"/>
    </xf>
    <xf numFmtId="164" fontId="3" fillId="3" borderId="2" xfId="0" applyNumberFormat="1" applyFont="1" applyFill="1" applyBorder="1" applyAlignment="1" applyProtection="1">
      <alignment horizontal="center"/>
      <protection hidden="1"/>
    </xf>
    <xf numFmtId="166" fontId="3" fillId="3" borderId="0" xfId="2" applyNumberFormat="1" applyFont="1" applyFill="1" applyProtection="1">
      <protection hidden="1"/>
    </xf>
    <xf numFmtId="0" fontId="3" fillId="3" borderId="2" xfId="2" applyNumberFormat="1" applyFont="1" applyFill="1" applyBorder="1" applyAlignment="1" applyProtection="1">
      <protection hidden="1"/>
    </xf>
    <xf numFmtId="0" fontId="3" fillId="3" borderId="0" xfId="2" applyNumberFormat="1" applyFont="1" applyFill="1" applyBorder="1" applyAlignment="1" applyProtection="1">
      <protection hidden="1"/>
    </xf>
    <xf numFmtId="0" fontId="12" fillId="3" borderId="0" xfId="0" applyFont="1" applyFill="1" applyBorder="1" applyProtection="1">
      <protection hidden="1"/>
    </xf>
    <xf numFmtId="0" fontId="12" fillId="4" borderId="7" xfId="0" applyFont="1" applyFill="1" applyBorder="1" applyProtection="1">
      <protection hidden="1"/>
    </xf>
    <xf numFmtId="0" fontId="3" fillId="4" borderId="7" xfId="0" applyFont="1" applyFill="1" applyBorder="1" applyAlignment="1" applyProtection="1">
      <protection hidden="1"/>
    </xf>
    <xf numFmtId="2" fontId="3" fillId="3" borderId="0" xfId="0" applyNumberFormat="1" applyFont="1" applyFill="1" applyAlignment="1" applyProtection="1">
      <alignment horizontal="center"/>
      <protection hidden="1"/>
    </xf>
    <xf numFmtId="0" fontId="7" fillId="3" borderId="0" xfId="1" applyFont="1" applyFill="1" applyAlignment="1" applyProtection="1">
      <alignment vertical="center" textRotation="180"/>
      <protection hidden="1"/>
    </xf>
    <xf numFmtId="0" fontId="8" fillId="3" borderId="0" xfId="1" applyFont="1" applyFill="1" applyAlignment="1" applyProtection="1">
      <alignment vertical="center" textRotation="180"/>
      <protection hidden="1"/>
    </xf>
    <xf numFmtId="0" fontId="3" fillId="3" borderId="0" xfId="0" applyFont="1" applyFill="1" applyAlignment="1" applyProtection="1">
      <alignment horizontal="left"/>
      <protection hidden="1"/>
    </xf>
    <xf numFmtId="2" fontId="3" fillId="3" borderId="2" xfId="0" applyNumberFormat="1" applyFont="1" applyFill="1" applyBorder="1" applyAlignment="1" applyProtection="1">
      <alignment horizontal="center"/>
      <protection hidden="1"/>
    </xf>
    <xf numFmtId="167" fontId="3" fillId="2" borderId="1" xfId="0" applyNumberFormat="1" applyFont="1" applyFill="1" applyBorder="1" applyAlignment="1" applyProtection="1">
      <alignment horizontal="center" vertical="center"/>
      <protection locked="0"/>
    </xf>
    <xf numFmtId="169" fontId="25" fillId="3" borderId="0" xfId="0" applyNumberFormat="1" applyFont="1" applyFill="1" applyBorder="1" applyAlignment="1" applyProtection="1">
      <alignment vertical="center"/>
      <protection hidden="1"/>
    </xf>
    <xf numFmtId="169" fontId="3" fillId="4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protection locked="0"/>
    </xf>
    <xf numFmtId="3" fontId="3" fillId="3" borderId="0" xfId="0" applyNumberFormat="1" applyFont="1" applyFill="1" applyAlignment="1" applyProtection="1">
      <alignment horizontal="center"/>
      <protection hidden="1"/>
    </xf>
    <xf numFmtId="3" fontId="4" fillId="3" borderId="0" xfId="0" applyNumberFormat="1" applyFont="1" applyFill="1" applyAlignment="1" applyProtection="1">
      <alignment horizontal="center"/>
      <protection hidden="1"/>
    </xf>
    <xf numFmtId="9" fontId="3" fillId="3" borderId="0" xfId="2" applyNumberFormat="1" applyFont="1" applyFill="1" applyAlignment="1" applyProtection="1">
      <alignment horizontal="center"/>
      <protection hidden="1"/>
    </xf>
    <xf numFmtId="9" fontId="3" fillId="3" borderId="0" xfId="2" applyNumberFormat="1" applyFont="1" applyFill="1" applyBorder="1" applyAlignment="1" applyProtection="1">
      <alignment horizontal="center"/>
      <protection hidden="1"/>
    </xf>
    <xf numFmtId="0" fontId="27" fillId="4" borderId="0" xfId="1" applyFont="1" applyFill="1" applyBorder="1" applyAlignment="1" applyProtection="1">
      <alignment vertical="center"/>
      <protection hidden="1"/>
    </xf>
    <xf numFmtId="165" fontId="3" fillId="4" borderId="5" xfId="0" applyNumberFormat="1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protection hidden="1"/>
    </xf>
    <xf numFmtId="0" fontId="32" fillId="4" borderId="0" xfId="0" applyFont="1" applyFill="1" applyBorder="1" applyAlignment="1" applyProtection="1">
      <alignment vertical="center"/>
      <protection hidden="1"/>
    </xf>
    <xf numFmtId="10" fontId="6" fillId="4" borderId="0" xfId="2" applyNumberFormat="1" applyFont="1" applyFill="1" applyBorder="1" applyAlignment="1" applyProtection="1">
      <alignment horizontal="center"/>
      <protection hidden="1"/>
    </xf>
    <xf numFmtId="16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2" applyNumberFormat="1" applyFont="1" applyFill="1" applyProtection="1">
      <protection hidden="1"/>
    </xf>
    <xf numFmtId="169" fontId="25" fillId="7" borderId="0" xfId="0" applyNumberFormat="1" applyFont="1" applyFill="1" applyBorder="1" applyAlignment="1" applyProtection="1">
      <alignment vertical="center"/>
      <protection hidden="1"/>
    </xf>
    <xf numFmtId="0" fontId="27" fillId="7" borderId="0" xfId="1" applyFont="1" applyFill="1" applyAlignment="1" applyProtection="1">
      <alignment vertical="center"/>
      <protection hidden="1"/>
    </xf>
    <xf numFmtId="2" fontId="3" fillId="3" borderId="0" xfId="0" applyNumberFormat="1" applyFont="1" applyFill="1" applyAlignment="1" applyProtection="1">
      <alignment horizontal="right"/>
      <protection hidden="1"/>
    </xf>
    <xf numFmtId="0" fontId="34" fillId="3" borderId="0" xfId="1" applyFont="1" applyFill="1" applyAlignment="1" applyProtection="1">
      <protection hidden="1"/>
    </xf>
    <xf numFmtId="2" fontId="3" fillId="3" borderId="0" xfId="0" applyNumberFormat="1" applyFont="1" applyFill="1" applyBorder="1" applyAlignment="1" applyProtection="1">
      <alignment horizontal="right" wrapText="1"/>
      <protection hidden="1"/>
    </xf>
    <xf numFmtId="2" fontId="3" fillId="3" borderId="0" xfId="0" applyNumberFormat="1" applyFont="1" applyFill="1" applyBorder="1" applyAlignment="1" applyProtection="1">
      <alignment horizontal="right"/>
      <protection hidden="1"/>
    </xf>
    <xf numFmtId="169" fontId="35" fillId="3" borderId="0" xfId="0" applyNumberFormat="1" applyFont="1" applyFill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horizontal="left"/>
      <protection hidden="1"/>
    </xf>
    <xf numFmtId="10" fontId="6" fillId="7" borderId="0" xfId="2" applyNumberFormat="1" applyFont="1" applyFill="1" applyBorder="1" applyAlignment="1" applyProtection="1">
      <alignment horizontal="center"/>
      <protection hidden="1"/>
    </xf>
    <xf numFmtId="10" fontId="3" fillId="3" borderId="0" xfId="0" applyNumberFormat="1" applyFont="1" applyFill="1" applyBorder="1" applyProtection="1">
      <protection hidden="1"/>
    </xf>
    <xf numFmtId="2" fontId="3" fillId="3" borderId="0" xfId="0" applyNumberFormat="1" applyFont="1" applyFill="1" applyBorder="1" applyProtection="1"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21" fillId="3" borderId="0" xfId="0" applyFont="1" applyFill="1" applyProtection="1">
      <protection hidden="1"/>
    </xf>
    <xf numFmtId="165" fontId="3" fillId="3" borderId="0" xfId="0" applyNumberFormat="1" applyFont="1" applyFill="1" applyBorder="1" applyProtection="1">
      <protection hidden="1"/>
    </xf>
    <xf numFmtId="1" fontId="3" fillId="3" borderId="0" xfId="0" applyNumberFormat="1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10" fontId="3" fillId="3" borderId="0" xfId="2" applyNumberFormat="1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21" fillId="3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165" fontId="3" fillId="3" borderId="0" xfId="0" applyNumberFormat="1" applyFont="1" applyFill="1" applyBorder="1" applyAlignment="1" applyProtection="1">
      <alignment horizontal="right"/>
      <protection hidden="1"/>
    </xf>
    <xf numFmtId="0" fontId="36" fillId="3" borderId="0" xfId="1" applyFont="1" applyFill="1" applyBorder="1" applyAlignment="1" applyProtection="1">
      <alignment vertical="center"/>
      <protection hidden="1"/>
    </xf>
    <xf numFmtId="0" fontId="34" fillId="3" borderId="0" xfId="1" applyFont="1" applyFill="1" applyBorder="1" applyAlignment="1" applyProtection="1">
      <protection hidden="1"/>
    </xf>
    <xf numFmtId="0" fontId="1" fillId="3" borderId="0" xfId="0" applyFont="1" applyFill="1"/>
    <xf numFmtId="0" fontId="3" fillId="3" borderId="0" xfId="0" applyNumberFormat="1" applyFont="1" applyFill="1" applyBorder="1" applyAlignment="1" applyProtection="1">
      <alignment horizontal="center" vertical="center"/>
      <protection hidden="1"/>
    </xf>
    <xf numFmtId="169" fontId="25" fillId="5" borderId="0" xfId="0" applyNumberFormat="1" applyFont="1" applyFill="1" applyBorder="1" applyAlignment="1" applyProtection="1">
      <alignment vertical="center"/>
      <protection hidden="1"/>
    </xf>
    <xf numFmtId="169" fontId="25" fillId="5" borderId="5" xfId="0" applyNumberFormat="1" applyFont="1" applyFill="1" applyBorder="1" applyAlignment="1" applyProtection="1">
      <alignment vertical="center"/>
      <protection hidden="1"/>
    </xf>
    <xf numFmtId="9" fontId="3" fillId="2" borderId="1" xfId="2" applyNumberFormat="1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left"/>
      <protection hidden="1"/>
    </xf>
    <xf numFmtId="10" fontId="6" fillId="5" borderId="0" xfId="2" applyNumberFormat="1" applyFont="1" applyFill="1" applyBorder="1" applyAlignment="1" applyProtection="1">
      <alignment horizontal="center"/>
      <protection hidden="1"/>
    </xf>
    <xf numFmtId="0" fontId="6" fillId="5" borderId="5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0" fontId="31" fillId="5" borderId="0" xfId="0" applyFont="1" applyFill="1" applyBorder="1" applyProtection="1">
      <protection hidden="1"/>
    </xf>
    <xf numFmtId="10" fontId="6" fillId="5" borderId="0" xfId="2" applyNumberFormat="1" applyFont="1" applyFill="1" applyBorder="1" applyAlignment="1" applyProtection="1">
      <alignment horizontal="left"/>
      <protection hidden="1"/>
    </xf>
    <xf numFmtId="1" fontId="3" fillId="5" borderId="0" xfId="0" applyNumberFormat="1" applyFont="1" applyFill="1" applyBorder="1" applyAlignment="1" applyProtection="1">
      <alignment horizontal="left"/>
      <protection hidden="1"/>
    </xf>
    <xf numFmtId="0" fontId="16" fillId="8" borderId="0" xfId="0" applyFont="1" applyFill="1" applyAlignment="1" applyProtection="1">
      <alignment horizontal="left"/>
      <protection hidden="1"/>
    </xf>
    <xf numFmtId="0" fontId="22" fillId="8" borderId="0" xfId="0" applyFont="1" applyFill="1" applyAlignment="1" applyProtection="1">
      <alignment horizontal="left"/>
      <protection hidden="1"/>
    </xf>
    <xf numFmtId="0" fontId="3" fillId="8" borderId="0" xfId="0" applyFont="1" applyFill="1"/>
    <xf numFmtId="0" fontId="16" fillId="8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27" fillId="3" borderId="0" xfId="1" applyFont="1" applyFill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center"/>
      <protection hidden="1"/>
    </xf>
    <xf numFmtId="0" fontId="29" fillId="4" borderId="9" xfId="0" applyFont="1" applyFill="1" applyBorder="1" applyAlignment="1" applyProtection="1">
      <alignment horizontal="center"/>
      <protection hidden="1"/>
    </xf>
    <xf numFmtId="0" fontId="29" fillId="4" borderId="10" xfId="0" applyFont="1" applyFill="1" applyBorder="1" applyAlignment="1" applyProtection="1">
      <alignment horizontal="center"/>
      <protection hidden="1"/>
    </xf>
    <xf numFmtId="0" fontId="29" fillId="4" borderId="11" xfId="0" applyFont="1" applyFill="1" applyBorder="1" applyAlignment="1" applyProtection="1">
      <alignment horizontal="center"/>
      <protection hidden="1"/>
    </xf>
    <xf numFmtId="0" fontId="12" fillId="4" borderId="15" xfId="0" applyFont="1" applyFill="1" applyBorder="1" applyAlignment="1" applyProtection="1">
      <alignment horizontal="center"/>
      <protection hidden="1"/>
    </xf>
    <xf numFmtId="0" fontId="12" fillId="4" borderId="16" xfId="0" applyFont="1" applyFill="1" applyBorder="1" applyAlignment="1" applyProtection="1">
      <alignment horizontal="center"/>
      <protection hidden="1"/>
    </xf>
    <xf numFmtId="169" fontId="25" fillId="3" borderId="0" xfId="0" applyNumberFormat="1" applyFont="1" applyFill="1" applyBorder="1" applyAlignment="1" applyProtection="1">
      <alignment horizontal="center" vertical="center"/>
      <protection hidden="1"/>
    </xf>
    <xf numFmtId="0" fontId="12" fillId="4" borderId="12" xfId="0" applyFont="1" applyFill="1" applyBorder="1" applyAlignment="1" applyProtection="1">
      <alignment horizontal="center"/>
      <protection hidden="1"/>
    </xf>
    <xf numFmtId="0" fontId="12" fillId="7" borderId="0" xfId="0" applyFont="1" applyFill="1" applyAlignment="1" applyProtection="1">
      <alignment horizontal="center"/>
      <protection hidden="1"/>
    </xf>
    <xf numFmtId="0" fontId="12" fillId="7" borderId="5" xfId="0" applyFont="1" applyFill="1" applyBorder="1" applyAlignment="1" applyProtection="1">
      <alignment horizontal="center"/>
      <protection hidden="1"/>
    </xf>
    <xf numFmtId="0" fontId="6" fillId="7" borderId="0" xfId="0" applyFont="1" applyFill="1" applyBorder="1" applyAlignment="1" applyProtection="1">
      <alignment horizontal="left" vertical="center"/>
      <protection hidden="1"/>
    </xf>
    <xf numFmtId="0" fontId="12" fillId="7" borderId="15" xfId="0" applyFont="1" applyFill="1" applyBorder="1" applyAlignment="1" applyProtection="1">
      <alignment horizontal="center"/>
      <protection hidden="1"/>
    </xf>
    <xf numFmtId="0" fontId="12" fillId="7" borderId="16" xfId="0" applyFont="1" applyFill="1" applyBorder="1" applyAlignment="1" applyProtection="1">
      <alignment horizontal="center"/>
      <protection hidden="1"/>
    </xf>
    <xf numFmtId="0" fontId="3" fillId="7" borderId="0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12" fillId="7" borderId="12" xfId="0" applyFont="1" applyFill="1" applyBorder="1" applyAlignment="1" applyProtection="1">
      <alignment horizontal="center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9" fillId="7" borderId="5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hidden="1"/>
    </xf>
    <xf numFmtId="0" fontId="12" fillId="5" borderId="9" xfId="0" applyFont="1" applyFill="1" applyBorder="1" applyAlignment="1" applyProtection="1">
      <alignment horizontal="center" vertical="center"/>
      <protection hidden="1"/>
    </xf>
    <xf numFmtId="0" fontId="12" fillId="5" borderId="10" xfId="0" applyFont="1" applyFill="1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169" fontId="25" fillId="5" borderId="0" xfId="0" applyNumberFormat="1" applyFont="1" applyFill="1" applyBorder="1" applyAlignment="1" applyProtection="1">
      <alignment horizontal="center" vertical="center"/>
      <protection hidden="1"/>
    </xf>
    <xf numFmtId="169" fontId="25" fillId="5" borderId="5" xfId="0" applyNumberFormat="1" applyFont="1" applyFill="1" applyBorder="1" applyAlignment="1" applyProtection="1">
      <alignment horizontal="center" vertical="center"/>
      <protection hidden="1"/>
    </xf>
    <xf numFmtId="0" fontId="27" fillId="5" borderId="0" xfId="1" applyFont="1" applyFill="1" applyAlignment="1" applyProtection="1">
      <alignment horizontal="center" vertical="center"/>
      <protection hidden="1"/>
    </xf>
    <xf numFmtId="0" fontId="27" fillId="5" borderId="5" xfId="1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horizontal="center"/>
      <protection hidden="1"/>
    </xf>
    <xf numFmtId="0" fontId="28" fillId="5" borderId="5" xfId="0" applyFont="1" applyFill="1" applyBorder="1" applyAlignment="1" applyProtection="1">
      <alignment horizontal="center"/>
      <protection hidden="1"/>
    </xf>
    <xf numFmtId="0" fontId="6" fillId="5" borderId="12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29" fillId="4" borderId="9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Alignment="1" applyProtection="1">
      <alignment horizontal="center" vertical="center"/>
      <protection hidden="1"/>
    </xf>
    <xf numFmtId="0" fontId="29" fillId="4" borderId="11" xfId="0" applyFont="1" applyFill="1" applyBorder="1" applyAlignment="1" applyProtection="1">
      <alignment horizontal="center" vertic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locked="0"/>
    </xf>
    <xf numFmtId="169" fontId="25" fillId="8" borderId="0" xfId="0" applyNumberFormat="1" applyFont="1" applyFill="1" applyBorder="1" applyAlignment="1" applyProtection="1">
      <alignment horizontal="center" vertical="center"/>
      <protection hidden="1"/>
    </xf>
    <xf numFmtId="0" fontId="27" fillId="8" borderId="0" xfId="1" applyFont="1" applyFill="1" applyAlignment="1" applyProtection="1">
      <alignment horizontal="center" vertical="center"/>
      <protection hidden="1"/>
    </xf>
    <xf numFmtId="0" fontId="28" fillId="8" borderId="0" xfId="0" applyFont="1" applyFill="1" applyAlignment="1" applyProtection="1">
      <alignment horizontal="center"/>
      <protection hidden="1"/>
    </xf>
    <xf numFmtId="167" fontId="6" fillId="4" borderId="0" xfId="0" applyNumberFormat="1" applyFont="1" applyFill="1" applyBorder="1" applyAlignment="1" applyProtection="1">
      <alignment horizontal="center"/>
      <protection hidden="1"/>
    </xf>
    <xf numFmtId="1" fontId="38" fillId="2" borderId="1" xfId="0" applyNumberFormat="1" applyFont="1" applyFill="1" applyBorder="1" applyAlignment="1" applyProtection="1">
      <alignment horizontal="center" vertical="center"/>
      <protection locked="0"/>
    </xf>
    <xf numFmtId="167" fontId="32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Salt!$B$37</c:f>
          <c:strCache>
            <c:ptCount val="1"/>
            <c:pt idx="0">
              <c:v>Salts solubility in water as a function of temperature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Salt!$C$38</c:f>
              <c:strCache>
                <c:ptCount val="1"/>
                <c:pt idx="0">
                  <c:v>gr salt/100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aseline="0"/>
                </a:pPr>
                <a:endParaRPr lang="da-DK"/>
              </a:p>
            </c:txPr>
            <c:showVal val="1"/>
          </c:dLbls>
          <c:cat>
            <c:numRef>
              <c:f>Salt!$B$39:$B$49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Salt!$C$39:$C$49</c:f>
              <c:numCache>
                <c:formatCode>0.0</c:formatCode>
                <c:ptCount val="11"/>
                <c:pt idx="0">
                  <c:v>35.700000000000003</c:v>
                </c:pt>
                <c:pt idx="1">
                  <c:v>35.799999999999997</c:v>
                </c:pt>
                <c:pt idx="2">
                  <c:v>36</c:v>
                </c:pt>
                <c:pt idx="3">
                  <c:v>36.299999999999997</c:v>
                </c:pt>
                <c:pt idx="4">
                  <c:v>36.6</c:v>
                </c:pt>
                <c:pt idx="5">
                  <c:v>37</c:v>
                </c:pt>
                <c:pt idx="6">
                  <c:v>37.299999999999997</c:v>
                </c:pt>
                <c:pt idx="7">
                  <c:v>37.799999999999997</c:v>
                </c:pt>
                <c:pt idx="8">
                  <c:v>38.4</c:v>
                </c:pt>
                <c:pt idx="9">
                  <c:v>39</c:v>
                </c:pt>
                <c:pt idx="10">
                  <c:v>39.799999999999997</c:v>
                </c:pt>
              </c:numCache>
            </c:numRef>
          </c:val>
        </c:ser>
        <c:marker val="1"/>
        <c:axId val="154815488"/>
        <c:axId val="154817664"/>
      </c:lineChart>
      <c:catAx>
        <c:axId val="154815488"/>
        <c:scaling>
          <c:orientation val="minMax"/>
        </c:scaling>
        <c:axPos val="b"/>
        <c:majorGridlines/>
        <c:title>
          <c:tx>
            <c:strRef>
              <c:f>Salt!$B$38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551"/>
              <c:y val="0.89491703710446613"/>
            </c:manualLayout>
          </c:layout>
          <c:txPr>
            <a:bodyPr/>
            <a:lstStyle/>
            <a:p>
              <a:pPr>
                <a:defRPr sz="14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54817664"/>
        <c:crosses val="autoZero"/>
        <c:auto val="1"/>
        <c:lblAlgn val="ctr"/>
        <c:lblOffset val="100"/>
        <c:tickLblSkip val="1"/>
      </c:catAx>
      <c:valAx>
        <c:axId val="154817664"/>
        <c:scaling>
          <c:orientation val="minMax"/>
          <c:max val="40"/>
          <c:min val="30"/>
        </c:scaling>
        <c:axPos val="l"/>
        <c:majorGridlines/>
        <c:title>
          <c:tx>
            <c:strRef>
              <c:f>Salt!$C$38</c:f>
              <c:strCache>
                <c:ptCount val="1"/>
                <c:pt idx="0">
                  <c:v>gr salt/100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400" baseline="0"/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54815488"/>
        <c:crosses val="autoZero"/>
        <c:crossBetween val="midCat"/>
        <c:majorUnit val="2"/>
      </c:valAx>
      <c:spPr>
        <a:solidFill>
          <a:srgbClr val="1F497D">
            <a:lumMod val="20000"/>
            <a:lumOff val="80000"/>
          </a:srgb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0726"/>
          <c:w val="0.12066898855836825"/>
          <c:h val="0.236788139921816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199" l="0.70000000000000062" r="0.70000000000000062" t="0.75000000000001199" header="0.31496062992127188" footer="0.31496062992127188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Ferriklorid!$B$37</c:f>
          <c:strCache>
            <c:ptCount val="1"/>
            <c:pt idx="0">
              <c:v>Ferric chloride solubility in water as a function of temperature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Ferriklorid!$C$38</c:f>
              <c:strCache>
                <c:ptCount val="1"/>
                <c:pt idx="0">
                  <c:v>gr ferric chloride/100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aseline="0"/>
                </a:pPr>
                <a:endParaRPr lang="da-DK"/>
              </a:p>
            </c:txPr>
            <c:showVal val="1"/>
          </c:dLbls>
          <c:cat>
            <c:numRef>
              <c:f>Ferriklorid!$B$39:$B$49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Ferriklorid!$C$39:$C$49</c:f>
              <c:numCache>
                <c:formatCode>General</c:formatCode>
                <c:ptCount val="11"/>
                <c:pt idx="0">
                  <c:v>74.400000000000006</c:v>
                </c:pt>
                <c:pt idx="1">
                  <c:v>82</c:v>
                </c:pt>
                <c:pt idx="2">
                  <c:v>92</c:v>
                </c:pt>
                <c:pt idx="3">
                  <c:v>107</c:v>
                </c:pt>
                <c:pt idx="4">
                  <c:v>211</c:v>
                </c:pt>
                <c:pt idx="5">
                  <c:v>315</c:v>
                </c:pt>
                <c:pt idx="6">
                  <c:v>410</c:v>
                </c:pt>
                <c:pt idx="7">
                  <c:v>510</c:v>
                </c:pt>
                <c:pt idx="8">
                  <c:v>526</c:v>
                </c:pt>
                <c:pt idx="9">
                  <c:v>531</c:v>
                </c:pt>
                <c:pt idx="10">
                  <c:v>536</c:v>
                </c:pt>
              </c:numCache>
            </c:numRef>
          </c:val>
        </c:ser>
        <c:marker val="1"/>
        <c:axId val="171231488"/>
        <c:axId val="154599808"/>
      </c:lineChart>
      <c:catAx>
        <c:axId val="171231488"/>
        <c:scaling>
          <c:orientation val="minMax"/>
        </c:scaling>
        <c:axPos val="b"/>
        <c:majorGridlines/>
        <c:title>
          <c:tx>
            <c:strRef>
              <c:f>Ferriklorid!$B$38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573"/>
              <c:y val="0.89491703710446613"/>
            </c:manualLayout>
          </c:layout>
          <c:txPr>
            <a:bodyPr/>
            <a:lstStyle/>
            <a:p>
              <a:pPr>
                <a:defRPr sz="12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54599808"/>
        <c:crosses val="autoZero"/>
        <c:auto val="1"/>
        <c:lblAlgn val="ctr"/>
        <c:lblOffset val="100"/>
        <c:tickLblSkip val="1"/>
      </c:catAx>
      <c:valAx>
        <c:axId val="154599808"/>
        <c:scaling>
          <c:orientation val="minMax"/>
        </c:scaling>
        <c:axPos val="l"/>
        <c:majorGridlines/>
        <c:title>
          <c:tx>
            <c:strRef>
              <c:f>Ferriklorid!$C$38</c:f>
              <c:strCache>
                <c:ptCount val="1"/>
                <c:pt idx="0">
                  <c:v>gr ferric chloride/100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200" baseline="0"/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71231488"/>
        <c:crosses val="autoZero"/>
        <c:crossBetween val="midCat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0759"/>
          <c:w val="0.12066898855836825"/>
          <c:h val="0.236788139921816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221" l="0.70000000000000062" r="0.70000000000000062" t="0.75000000000001221" header="0.31496062992127205" footer="0.3149606299212720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Sugar!$B$27</c:f>
          <c:strCache>
            <c:ptCount val="1"/>
            <c:pt idx="0">
              <c:v>Sugar solubility in water as a function of temperature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Sugar!$C$28</c:f>
              <c:strCache>
                <c:ptCount val="1"/>
                <c:pt idx="0">
                  <c:v>gr sugar/100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aseline="0">
                    <a:latin typeface="Arial" pitchFamily="34" charset="0"/>
                    <a:cs typeface="Arial" pitchFamily="34" charset="0"/>
                  </a:defRPr>
                </a:pPr>
                <a:endParaRPr lang="da-DK"/>
              </a:p>
            </c:txPr>
            <c:showVal val="1"/>
          </c:dLbls>
          <c:cat>
            <c:numRef>
              <c:f>Sugar!$B$29:$B$37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cat>
          <c:val>
            <c:numRef>
              <c:f>Sugar!$C$29:$C$37</c:f>
              <c:numCache>
                <c:formatCode>0</c:formatCode>
                <c:ptCount val="9"/>
                <c:pt idx="0">
                  <c:v>259</c:v>
                </c:pt>
                <c:pt idx="1">
                  <c:v>273</c:v>
                </c:pt>
                <c:pt idx="2">
                  <c:v>289</c:v>
                </c:pt>
                <c:pt idx="3">
                  <c:v>306</c:v>
                </c:pt>
                <c:pt idx="4">
                  <c:v>325</c:v>
                </c:pt>
                <c:pt idx="5">
                  <c:v>346</c:v>
                </c:pt>
                <c:pt idx="6">
                  <c:v>369</c:v>
                </c:pt>
                <c:pt idx="7">
                  <c:v>394</c:v>
                </c:pt>
                <c:pt idx="8">
                  <c:v>420</c:v>
                </c:pt>
              </c:numCache>
            </c:numRef>
          </c:val>
        </c:ser>
        <c:marker val="1"/>
        <c:axId val="154641536"/>
        <c:axId val="154643456"/>
      </c:lineChart>
      <c:catAx>
        <c:axId val="154641536"/>
        <c:scaling>
          <c:orientation val="minMax"/>
        </c:scaling>
        <c:axPos val="b"/>
        <c:majorGridlines/>
        <c:title>
          <c:tx>
            <c:strRef>
              <c:f>Sugar!$B$28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801"/>
              <c:y val="0.89491703710446613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54643456"/>
        <c:crosses val="autoZero"/>
        <c:auto val="1"/>
        <c:lblAlgn val="ctr"/>
        <c:lblOffset val="100"/>
        <c:tickLblSkip val="1"/>
      </c:catAx>
      <c:valAx>
        <c:axId val="154643456"/>
        <c:scaling>
          <c:orientation val="minMax"/>
        </c:scaling>
        <c:axPos val="l"/>
        <c:majorGridlines/>
        <c:title>
          <c:tx>
            <c:strRef>
              <c:f>Sugar!$C$28</c:f>
              <c:strCache>
                <c:ptCount val="1"/>
                <c:pt idx="0">
                  <c:v>gr sugar/100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54641536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6351146149394742"/>
          <c:y val="0.33451193082192532"/>
          <c:w val="0.13209318285161134"/>
          <c:h val="0.21740342623147418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421" l="0.70000000000000062" r="0.70000000000000062" t="0.75000000000001421" header="0.31496062992127388" footer="0.31496062992127388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Sugar!$B$39</c:f>
          <c:strCache>
            <c:ptCount val="1"/>
            <c:pt idx="0">
              <c:v>Dissolved gram sucrose as a function of Oechsle degrees in a grape must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Sugar!$C$40:$C$41</c:f>
              <c:strCache>
                <c:ptCount val="1"/>
                <c:pt idx="0">
                  <c:v>Dissolved sugar g / liter must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Sugar!$B$42:$B$192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cat>
          <c:val>
            <c:numRef>
              <c:f>Sugar!$C$42:$C$192</c:f>
              <c:numCache>
                <c:formatCode>0.000</c:formatCode>
                <c:ptCount val="151"/>
                <c:pt idx="0" formatCode="0.00">
                  <c:v>0</c:v>
                </c:pt>
                <c:pt idx="1">
                  <c:v>2.5826624348937806</c:v>
                </c:pt>
                <c:pt idx="2">
                  <c:v>5.166106730602614</c:v>
                </c:pt>
                <c:pt idx="3">
                  <c:v>7.7503283994567305</c:v>
                </c:pt>
                <c:pt idx="4">
                  <c:v>10.335322988170741</c:v>
                </c:pt>
                <c:pt idx="5">
                  <c:v>12.921086077839082</c:v>
                </c:pt>
                <c:pt idx="6">
                  <c:v>15.507613283933727</c:v>
                </c:pt>
                <c:pt idx="7">
                  <c:v>18.094900256309877</c:v>
                </c:pt>
                <c:pt idx="8">
                  <c:v>20.682942679206008</c:v>
                </c:pt>
                <c:pt idx="9">
                  <c:v>23.271736271233507</c:v>
                </c:pt>
                <c:pt idx="10">
                  <c:v>25.861276785399649</c:v>
                </c:pt>
                <c:pt idx="11">
                  <c:v>28.451560009078896</c:v>
                </c:pt>
                <c:pt idx="12">
                  <c:v>31.04258176402897</c:v>
                </c:pt>
                <c:pt idx="13">
                  <c:v>33.634337906394272</c:v>
                </c:pt>
                <c:pt idx="14">
                  <c:v>36.226824326696764</c:v>
                </c:pt>
                <c:pt idx="15">
                  <c:v>38.820036949839313</c:v>
                </c:pt>
                <c:pt idx="16">
                  <c:v>41.413971735101178</c:v>
                </c:pt>
                <c:pt idx="17">
                  <c:v>44.008624676154078</c:v>
                </c:pt>
                <c:pt idx="18">
                  <c:v>46.603991801040337</c:v>
                </c:pt>
                <c:pt idx="19">
                  <c:v>49.200069172185508</c:v>
                </c:pt>
                <c:pt idx="20">
                  <c:v>51.796852886400778</c:v>
                </c:pt>
                <c:pt idx="21">
                  <c:v>54.394339074873628</c:v>
                </c:pt>
                <c:pt idx="22">
                  <c:v>56.992523903172525</c:v>
                </c:pt>
                <c:pt idx="23">
                  <c:v>59.591403571248016</c:v>
                </c:pt>
                <c:pt idx="24">
                  <c:v>62.190974313432818</c:v>
                </c:pt>
                <c:pt idx="25">
                  <c:v>64.791232398439405</c:v>
                </c:pt>
                <c:pt idx="26">
                  <c:v>67.392174129362402</c:v>
                </c:pt>
                <c:pt idx="27">
                  <c:v>69.993795843670384</c:v>
                </c:pt>
                <c:pt idx="28">
                  <c:v>72.596093913226909</c:v>
                </c:pt>
                <c:pt idx="29">
                  <c:v>75.199064744262429</c:v>
                </c:pt>
                <c:pt idx="30">
                  <c:v>77.802704777399995</c:v>
                </c:pt>
                <c:pt idx="31">
                  <c:v>80.407010487633542</c:v>
                </c:pt>
                <c:pt idx="32">
                  <c:v>83.01197838434426</c:v>
                </c:pt>
                <c:pt idx="33">
                  <c:v>85.617605011290067</c:v>
                </c:pt>
                <c:pt idx="34">
                  <c:v>88.223886946614471</c:v>
                </c:pt>
                <c:pt idx="35">
                  <c:v>90.830820802838375</c:v>
                </c:pt>
                <c:pt idx="36">
                  <c:v>93.438403226866015</c:v>
                </c:pt>
                <c:pt idx="37">
                  <c:v>96.046630899980201</c:v>
                </c:pt>
                <c:pt idx="38">
                  <c:v>98.655500537847132</c:v>
                </c:pt>
                <c:pt idx="39">
                  <c:v>101.2650088905115</c:v>
                </c:pt>
                <c:pt idx="40">
                  <c:v>103.87515274240141</c:v>
                </c:pt>
                <c:pt idx="41">
                  <c:v>106.48592891232352</c:v>
                </c:pt>
                <c:pt idx="42">
                  <c:v>109.09733425347019</c:v>
                </c:pt>
                <c:pt idx="43">
                  <c:v>111.70936565340645</c:v>
                </c:pt>
                <c:pt idx="44">
                  <c:v>114.32202003408662</c:v>
                </c:pt>
                <c:pt idx="45">
                  <c:v>116.9352943518376</c:v>
                </c:pt>
                <c:pt idx="46">
                  <c:v>119.549185597378</c:v>
                </c:pt>
                <c:pt idx="47">
                  <c:v>122.16369079580022</c:v>
                </c:pt>
                <c:pt idx="48">
                  <c:v>124.77880700657768</c:v>
                </c:pt>
                <c:pt idx="49">
                  <c:v>127.39453132356466</c:v>
                </c:pt>
                <c:pt idx="50">
                  <c:v>130.01086087500011</c:v>
                </c:pt>
                <c:pt idx="51">
                  <c:v>132.62779282350022</c:v>
                </c:pt>
                <c:pt idx="52">
                  <c:v>135.24532436606464</c:v>
                </c:pt>
                <c:pt idx="53">
                  <c:v>137.86345273407269</c:v>
                </c:pt>
                <c:pt idx="54">
                  <c:v>140.48217519328358</c:v>
                </c:pt>
                <c:pt idx="55">
                  <c:v>143.10148904383851</c:v>
                </c:pt>
                <c:pt idx="56">
                  <c:v>145.72139162026218</c:v>
                </c:pt>
                <c:pt idx="57">
                  <c:v>148.3418802914542</c:v>
                </c:pt>
                <c:pt idx="58">
                  <c:v>150.96295246070113</c:v>
                </c:pt>
                <c:pt idx="59">
                  <c:v>153.58460556566808</c:v>
                </c:pt>
                <c:pt idx="60">
                  <c:v>156.20683707840121</c:v>
                </c:pt>
                <c:pt idx="61">
                  <c:v>158.82964450532504</c:v>
                </c:pt>
                <c:pt idx="62">
                  <c:v>161.45302538725252</c:v>
                </c:pt>
                <c:pt idx="63">
                  <c:v>164.07697729937132</c:v>
                </c:pt>
                <c:pt idx="64">
                  <c:v>166.70149785124906</c:v>
                </c:pt>
                <c:pt idx="65">
                  <c:v>169.32658468683772</c:v>
                </c:pt>
                <c:pt idx="66">
                  <c:v>171.95223548446924</c:v>
                </c:pt>
                <c:pt idx="67">
                  <c:v>174.57844795685756</c:v>
                </c:pt>
                <c:pt idx="68">
                  <c:v>177.20521985109653</c:v>
                </c:pt>
                <c:pt idx="69">
                  <c:v>179.8325489486584</c:v>
                </c:pt>
                <c:pt idx="70">
                  <c:v>182.4604330654013</c:v>
                </c:pt>
                <c:pt idx="71">
                  <c:v>185.08887005155944</c:v>
                </c:pt>
                <c:pt idx="72">
                  <c:v>187.71785779175534</c:v>
                </c:pt>
                <c:pt idx="73">
                  <c:v>190.34739420498261</c:v>
                </c:pt>
                <c:pt idx="74">
                  <c:v>192.97747724462454</c:v>
                </c:pt>
                <c:pt idx="75">
                  <c:v>195.6081048984403</c:v>
                </c:pt>
                <c:pt idx="76">
                  <c:v>198.23927518856897</c:v>
                </c:pt>
                <c:pt idx="77">
                  <c:v>200.87098617153535</c:v>
                </c:pt>
                <c:pt idx="78">
                  <c:v>203.5032359382453</c:v>
                </c:pt>
                <c:pt idx="79">
                  <c:v>206.13602261397574</c:v>
                </c:pt>
                <c:pt idx="80">
                  <c:v>208.76934435840064</c:v>
                </c:pt>
                <c:pt idx="81">
                  <c:v>211.40319936555997</c:v>
                </c:pt>
                <c:pt idx="82">
                  <c:v>214.03758586388847</c:v>
                </c:pt>
                <c:pt idx="83">
                  <c:v>216.67250211618676</c:v>
                </c:pt>
                <c:pt idx="84">
                  <c:v>219.30794641964658</c:v>
                </c:pt>
                <c:pt idx="85">
                  <c:v>221.94391710583793</c:v>
                </c:pt>
                <c:pt idx="86">
                  <c:v>224.58041254071316</c:v>
                </c:pt>
                <c:pt idx="87">
                  <c:v>227.21743112460538</c:v>
                </c:pt>
                <c:pt idx="88">
                  <c:v>229.85497129222279</c:v>
                </c:pt>
                <c:pt idx="89">
                  <c:v>232.49303151266287</c:v>
                </c:pt>
                <c:pt idx="90">
                  <c:v>235.13161028940186</c:v>
                </c:pt>
                <c:pt idx="91">
                  <c:v>237.77070616029181</c:v>
                </c:pt>
                <c:pt idx="92">
                  <c:v>240.41031769757456</c:v>
                </c:pt>
                <c:pt idx="93">
                  <c:v>243.05044350786281</c:v>
                </c:pt>
                <c:pt idx="94">
                  <c:v>245.69108223215667</c:v>
                </c:pt>
                <c:pt idx="95">
                  <c:v>248.33223254583942</c:v>
                </c:pt>
                <c:pt idx="96">
                  <c:v>250.97389315866809</c:v>
                </c:pt>
                <c:pt idx="97">
                  <c:v>253.61606281478416</c:v>
                </c:pt>
                <c:pt idx="98">
                  <c:v>256.25874029271284</c:v>
                </c:pt>
                <c:pt idx="99">
                  <c:v>258.90192440535748</c:v>
                </c:pt>
                <c:pt idx="100">
                  <c:v>261.54561400000023</c:v>
                </c:pt>
                <c:pt idx="101">
                  <c:v>264.18980795830896</c:v>
                </c:pt>
                <c:pt idx="102">
                  <c:v>266.8345051963301</c:v>
                </c:pt>
                <c:pt idx="103">
                  <c:v>269.47970466448845</c:v>
                </c:pt>
                <c:pt idx="104">
                  <c:v>272.12540534759626</c:v>
                </c:pt>
                <c:pt idx="105">
                  <c:v>274.77160626483754</c:v>
                </c:pt>
                <c:pt idx="106">
                  <c:v>277.41830646978906</c:v>
                </c:pt>
                <c:pt idx="107">
                  <c:v>280.06550505039684</c:v>
                </c:pt>
                <c:pt idx="108">
                  <c:v>282.71320112899696</c:v>
                </c:pt>
                <c:pt idx="109">
                  <c:v>285.3613938623011</c:v>
                </c:pt>
                <c:pt idx="110">
                  <c:v>288.01008244140229</c:v>
                </c:pt>
                <c:pt idx="111">
                  <c:v>290.65926609177535</c:v>
                </c:pt>
                <c:pt idx="112">
                  <c:v>293.30894407327906</c:v>
                </c:pt>
                <c:pt idx="113">
                  <c:v>295.95911568014895</c:v>
                </c:pt>
                <c:pt idx="114">
                  <c:v>298.60978024100302</c:v>
                </c:pt>
                <c:pt idx="115">
                  <c:v>301.26093711883755</c:v>
                </c:pt>
                <c:pt idx="116">
                  <c:v>303.91258571103629</c:v>
                </c:pt>
                <c:pt idx="117">
                  <c:v>306.56472544936116</c:v>
                </c:pt>
                <c:pt idx="118">
                  <c:v>309.21735579995158</c:v>
                </c:pt>
                <c:pt idx="119">
                  <c:v>311.87047626332884</c:v>
                </c:pt>
                <c:pt idx="120">
                  <c:v>314.52408637440061</c:v>
                </c:pt>
                <c:pt idx="121">
                  <c:v>317.17818570244879</c:v>
                </c:pt>
                <c:pt idx="122">
                  <c:v>319.83277385113917</c:v>
                </c:pt>
                <c:pt idx="123">
                  <c:v>322.4878504585194</c:v>
                </c:pt>
                <c:pt idx="124">
                  <c:v>325.14341519701594</c:v>
                </c:pt>
                <c:pt idx="125">
                  <c:v>327.79946777343969</c:v>
                </c:pt>
                <c:pt idx="126">
                  <c:v>330.45600792897619</c:v>
                </c:pt>
                <c:pt idx="127">
                  <c:v>333.11303543919996</c:v>
                </c:pt>
                <c:pt idx="128">
                  <c:v>335.77055011405952</c:v>
                </c:pt>
                <c:pt idx="129">
                  <c:v>338.4285517978899</c:v>
                </c:pt>
                <c:pt idx="130">
                  <c:v>341.08704036940304</c:v>
                </c:pt>
                <c:pt idx="131">
                  <c:v>343.74601574169196</c:v>
                </c:pt>
                <c:pt idx="132">
                  <c:v>346.40547786223055</c:v>
                </c:pt>
                <c:pt idx="133">
                  <c:v>349.06542671288139</c:v>
                </c:pt>
                <c:pt idx="134">
                  <c:v>351.72586230987775</c:v>
                </c:pt>
                <c:pt idx="135">
                  <c:v>354.38678470383775</c:v>
                </c:pt>
                <c:pt idx="136">
                  <c:v>357.04819397976036</c:v>
                </c:pt>
                <c:pt idx="137">
                  <c:v>359.71009025702824</c:v>
                </c:pt>
                <c:pt idx="138">
                  <c:v>362.37247368939842</c:v>
                </c:pt>
                <c:pt idx="139">
                  <c:v>365.0353444650155</c:v>
                </c:pt>
                <c:pt idx="140">
                  <c:v>367.69870280639964</c:v>
                </c:pt>
                <c:pt idx="141">
                  <c:v>370.36254897046001</c:v>
                </c:pt>
                <c:pt idx="142">
                  <c:v>373.02688324847742</c:v>
                </c:pt>
                <c:pt idx="143">
                  <c:v>375.691705966119</c:v>
                </c:pt>
                <c:pt idx="144">
                  <c:v>378.35701748343007</c:v>
                </c:pt>
                <c:pt idx="145">
                  <c:v>381.02281819483846</c:v>
                </c:pt>
                <c:pt idx="146">
                  <c:v>383.68910852915656</c:v>
                </c:pt>
                <c:pt idx="147">
                  <c:v>386.35588894957021</c:v>
                </c:pt>
                <c:pt idx="148">
                  <c:v>389.02315995365115</c:v>
                </c:pt>
                <c:pt idx="149">
                  <c:v>391.69092207335109</c:v>
                </c:pt>
                <c:pt idx="150">
                  <c:v>394.35917587499961</c:v>
                </c:pt>
              </c:numCache>
            </c:numRef>
          </c:val>
        </c:ser>
        <c:marker val="1"/>
        <c:axId val="181734400"/>
        <c:axId val="181761152"/>
      </c:lineChart>
      <c:catAx>
        <c:axId val="181734400"/>
        <c:scaling>
          <c:orientation val="minMax"/>
        </c:scaling>
        <c:axPos val="b"/>
        <c:majorGridlines/>
        <c:title>
          <c:tx>
            <c:strRef>
              <c:f>Sugar!$B$40</c:f>
              <c:strCache>
                <c:ptCount val="1"/>
                <c:pt idx="0">
                  <c:v>°Oechsle</c:v>
                </c:pt>
              </c:strCache>
            </c:strRef>
          </c:tx>
          <c:layout>
            <c:manualLayout>
              <c:xMode val="edge"/>
              <c:yMode val="edge"/>
              <c:x val="0.44595388854049961"/>
              <c:y val="0.89024095008108761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81761152"/>
        <c:crosses val="autoZero"/>
        <c:auto val="1"/>
        <c:lblAlgn val="ctr"/>
        <c:lblOffset val="100"/>
        <c:tickLblSkip val="1"/>
      </c:catAx>
      <c:valAx>
        <c:axId val="181761152"/>
        <c:scaling>
          <c:orientation val="minMax"/>
        </c:scaling>
        <c:axPos val="l"/>
        <c:majorGridlines/>
        <c:minorGridlines/>
        <c:title>
          <c:tx>
            <c:strRef>
              <c:f>Sugar!$C$41</c:f>
              <c:strCache>
                <c:ptCount val="1"/>
                <c:pt idx="0">
                  <c:v>g / liter must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81734400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6960591184615865"/>
          <c:y val="0.18721250269248399"/>
          <c:w val="0.13039408815384221"/>
          <c:h val="0.5046240742002176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span"/>
  </c:chart>
  <c:spPr>
    <a:solidFill>
      <a:schemeClr val="bg1">
        <a:lumMod val="95000"/>
      </a:schemeClr>
    </a:solidFill>
  </c:spPr>
  <c:printSettings>
    <c:headerFooter/>
    <c:pageMargins b="0.75000000000001443" l="0.70000000000000062" r="0.70000000000000062" t="0.75000000000001443" header="0.31496062992127405" footer="0.3149606299212740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'Calcium Chloride'!$B$42</c:f>
          <c:strCache>
            <c:ptCount val="1"/>
            <c:pt idx="0">
              <c:v>Calcium Chloride solubility in water as a function of temperature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'Calcium Chloride'!$C$43</c:f>
              <c:strCache>
                <c:ptCount val="1"/>
                <c:pt idx="0">
                  <c:v>gram Calciumcloride/100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aseline="0"/>
                </a:pPr>
                <a:endParaRPr lang="da-DK"/>
              </a:p>
            </c:txPr>
            <c:showVal val="1"/>
          </c:dLbls>
          <c:cat>
            <c:numRef>
              <c:f>'Calcium Chloride'!$B$44:$B$54</c:f>
              <c:numCache>
                <c:formatCode>General</c:formatCode>
                <c:ptCount val="11"/>
                <c:pt idx="0">
                  <c:v>4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'Calcium Chloride'!$C$44:$C$54</c:f>
              <c:numCache>
                <c:formatCode>0.00</c:formatCode>
                <c:ptCount val="11"/>
                <c:pt idx="0">
                  <c:v>62</c:v>
                </c:pt>
                <c:pt idx="1">
                  <c:v>65</c:v>
                </c:pt>
                <c:pt idx="2">
                  <c:v>74.5</c:v>
                </c:pt>
                <c:pt idx="3">
                  <c:v>100</c:v>
                </c:pt>
                <c:pt idx="4">
                  <c:v>130</c:v>
                </c:pt>
                <c:pt idx="5">
                  <c:v>135</c:v>
                </c:pt>
                <c:pt idx="6">
                  <c:v>138</c:v>
                </c:pt>
                <c:pt idx="7">
                  <c:v>142</c:v>
                </c:pt>
                <c:pt idx="8">
                  <c:v>146</c:v>
                </c:pt>
                <c:pt idx="9">
                  <c:v>154</c:v>
                </c:pt>
                <c:pt idx="10">
                  <c:v>160</c:v>
                </c:pt>
              </c:numCache>
            </c:numRef>
          </c:val>
        </c:ser>
        <c:marker val="1"/>
        <c:axId val="181983488"/>
        <c:axId val="181989760"/>
      </c:lineChart>
      <c:catAx>
        <c:axId val="181983488"/>
        <c:scaling>
          <c:orientation val="minMax"/>
        </c:scaling>
        <c:axPos val="b"/>
        <c:majorGridlines/>
        <c:title>
          <c:tx>
            <c:strRef>
              <c:f>'Calcium Chloride'!$B$43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573"/>
              <c:y val="0.89491703710446613"/>
            </c:manualLayout>
          </c:layout>
          <c:txPr>
            <a:bodyPr/>
            <a:lstStyle/>
            <a:p>
              <a:pPr>
                <a:defRPr sz="12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81989760"/>
        <c:crosses val="autoZero"/>
        <c:auto val="1"/>
        <c:lblAlgn val="ctr"/>
        <c:lblOffset val="100"/>
        <c:tickLblSkip val="1"/>
      </c:catAx>
      <c:valAx>
        <c:axId val="181989760"/>
        <c:scaling>
          <c:orientation val="minMax"/>
        </c:scaling>
        <c:axPos val="l"/>
        <c:majorGridlines/>
        <c:title>
          <c:tx>
            <c:strRef>
              <c:f>'Calcium Chloride'!$C$43</c:f>
              <c:strCache>
                <c:ptCount val="1"/>
                <c:pt idx="0">
                  <c:v>gram Calciumcloride/100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200" baseline="0"/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81983488"/>
        <c:crosses val="autoZero"/>
        <c:crossBetween val="midCat"/>
      </c:valAx>
      <c:spPr>
        <a:solidFill>
          <a:srgbClr val="1F497D">
            <a:lumMod val="20000"/>
            <a:lumOff val="80000"/>
          </a:srgb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0759"/>
          <c:w val="0.12066898855836825"/>
          <c:h val="0.236788139921816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221" l="0.70000000000000062" r="0.70000000000000062" t="0.75000000000001221" header="0.31496062992127205" footer="0.3149606299212720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</xdr:colOff>
      <xdr:row>0</xdr:row>
      <xdr:rowOff>32385</xdr:rowOff>
    </xdr:from>
    <xdr:to>
      <xdr:col>29</xdr:col>
      <xdr:colOff>493395</xdr:colOff>
      <xdr:row>18</xdr:row>
      <xdr:rowOff>226695</xdr:rowOff>
    </xdr:to>
    <xdr:graphicFrame macro="">
      <xdr:nvGraphicFramePr>
        <xdr:cNvPr id="103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579121</xdr:colOff>
      <xdr:row>0</xdr:row>
      <xdr:rowOff>28575</xdr:rowOff>
    </xdr:from>
    <xdr:to>
      <xdr:col>29</xdr:col>
      <xdr:colOff>480061</xdr:colOff>
      <xdr:row>21</xdr:row>
      <xdr:rowOff>55245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9735</xdr:colOff>
      <xdr:row>0</xdr:row>
      <xdr:rowOff>14816</xdr:rowOff>
    </xdr:from>
    <xdr:to>
      <xdr:col>30</xdr:col>
      <xdr:colOff>9525</xdr:colOff>
      <xdr:row>25</xdr:row>
      <xdr:rowOff>34290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593514</xdr:colOff>
      <xdr:row>26</xdr:row>
      <xdr:rowOff>33020</xdr:rowOff>
    </xdr:from>
    <xdr:to>
      <xdr:col>30</xdr:col>
      <xdr:colOff>9525</xdr:colOff>
      <xdr:row>54</xdr:row>
      <xdr:rowOff>53340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582930</xdr:colOff>
      <xdr:row>0</xdr:row>
      <xdr:rowOff>13335</xdr:rowOff>
    </xdr:from>
    <xdr:to>
      <xdr:col>33</xdr:col>
      <xdr:colOff>55245</xdr:colOff>
      <xdr:row>21</xdr:row>
      <xdr:rowOff>140970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rmel.dk/kemi/tabeller/saltes%20oploeselighed.htm" TargetMode="External"/><Relationship Id="rId2" Type="http://schemas.openxmlformats.org/officeDocument/2006/relationships/hyperlink" Target="http://www.allafrance.com/content/hydrometers-correspondences-and-conversions-p-15-0.html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musther.net/vinocalc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walter-lystfisker.d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zoomScaleNormal="100" workbookViewId="0">
      <selection activeCell="D4" sqref="D4"/>
    </sheetView>
  </sheetViews>
  <sheetFormatPr defaultColWidth="9.140625" defaultRowHeight="15"/>
  <cols>
    <col min="1" max="1" width="8.7109375" style="2" customWidth="1"/>
    <col min="2" max="2" width="45.7109375" style="2" customWidth="1"/>
    <col min="3" max="4" width="23.7109375" style="2" customWidth="1"/>
    <col min="5" max="5" width="6.7109375" style="2" customWidth="1"/>
    <col min="6" max="6" width="46.7109375" style="2" customWidth="1"/>
    <col min="7" max="7" width="8.7109375" style="2" customWidth="1"/>
    <col min="8" max="9" width="18.7109375" style="2" customWidth="1"/>
    <col min="10" max="10" width="8.85546875" style="5" customWidth="1"/>
    <col min="11" max="34" width="8.85546875" style="2" customWidth="1"/>
    <col min="35" max="16384" width="9.140625" style="2"/>
  </cols>
  <sheetData>
    <row r="1" spans="1:33" ht="23.1" customHeight="1">
      <c r="A1" s="258" t="s">
        <v>194</v>
      </c>
      <c r="B1" s="259"/>
      <c r="C1" s="259"/>
      <c r="D1" s="259"/>
      <c r="E1" s="259"/>
      <c r="F1" s="259"/>
      <c r="G1" s="259"/>
      <c r="H1" s="259"/>
      <c r="I1" s="260"/>
      <c r="J1" s="190"/>
      <c r="K1" s="191"/>
      <c r="L1" s="41"/>
      <c r="M1" s="6"/>
      <c r="N1" s="6"/>
      <c r="O1" s="6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3" ht="23.1" customHeight="1">
      <c r="A2" s="14"/>
      <c r="B2" s="147" t="s">
        <v>88</v>
      </c>
      <c r="C2" s="145" t="s">
        <v>62</v>
      </c>
      <c r="D2" s="145" t="s">
        <v>87</v>
      </c>
      <c r="E2" s="145"/>
      <c r="F2" s="145"/>
      <c r="G2" s="145"/>
      <c r="H2" s="253" t="s">
        <v>11</v>
      </c>
      <c r="I2" s="254"/>
      <c r="J2" s="190"/>
      <c r="K2" s="191"/>
      <c r="L2" s="41"/>
      <c r="M2" s="7"/>
      <c r="N2" s="8"/>
      <c r="O2" s="9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3"/>
    </row>
    <row r="3" spans="1:33" ht="23.1" customHeight="1">
      <c r="A3" s="14"/>
      <c r="B3" s="129" t="s">
        <v>89</v>
      </c>
      <c r="C3" s="261" t="s">
        <v>207</v>
      </c>
      <c r="D3" s="262"/>
      <c r="E3" s="15"/>
      <c r="F3" s="130" t="s">
        <v>94</v>
      </c>
      <c r="G3" s="145"/>
      <c r="H3" s="253" t="s">
        <v>15</v>
      </c>
      <c r="I3" s="254"/>
      <c r="J3" s="190"/>
      <c r="K3" s="191"/>
      <c r="L3" s="41"/>
      <c r="M3" s="7"/>
      <c r="N3" s="8"/>
      <c r="O3" s="9"/>
      <c r="P3" s="199"/>
      <c r="Q3" s="198"/>
      <c r="R3" s="199"/>
      <c r="S3" s="198"/>
      <c r="T3" s="199"/>
      <c r="U3" s="198"/>
      <c r="V3" s="199"/>
      <c r="W3" s="198"/>
      <c r="X3" s="199"/>
      <c r="Y3" s="198"/>
      <c r="Z3" s="199"/>
      <c r="AA3" s="198"/>
      <c r="AB3" s="199"/>
      <c r="AC3" s="198"/>
      <c r="AD3" s="199"/>
      <c r="AE3" s="198"/>
      <c r="AF3" s="199"/>
      <c r="AG3" s="3"/>
    </row>
    <row r="4" spans="1:33" ht="23.1" customHeight="1">
      <c r="A4" s="14"/>
      <c r="B4" s="100">
        <v>4</v>
      </c>
      <c r="C4" s="305">
        <v>1000</v>
      </c>
      <c r="D4" s="306">
        <v>151.6</v>
      </c>
      <c r="E4" s="15"/>
      <c r="F4" s="174">
        <f>+C4+D4</f>
        <v>1151.5999999999999</v>
      </c>
      <c r="G4" s="17"/>
      <c r="H4" s="145" t="s">
        <v>0</v>
      </c>
      <c r="I4" s="18" t="s">
        <v>6</v>
      </c>
      <c r="J4" s="190"/>
      <c r="K4" s="191"/>
      <c r="L4" s="41"/>
      <c r="M4" s="7"/>
      <c r="N4" s="8"/>
      <c r="O4" s="9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0"/>
      <c r="AE4" s="200"/>
      <c r="AF4" s="200"/>
      <c r="AG4" s="4"/>
    </row>
    <row r="5" spans="1:33" ht="23.1" customHeight="1">
      <c r="A5" s="14"/>
      <c r="B5" s="148" t="s">
        <v>53</v>
      </c>
      <c r="C5" s="264" t="s">
        <v>93</v>
      </c>
      <c r="D5" s="264"/>
      <c r="E5" s="17"/>
      <c r="F5" s="17"/>
      <c r="G5" s="17"/>
      <c r="H5" s="17">
        <v>145</v>
      </c>
      <c r="I5" s="18" t="s">
        <v>7</v>
      </c>
      <c r="J5" s="190"/>
      <c r="K5" s="191"/>
      <c r="L5" s="41"/>
      <c r="M5" s="7"/>
      <c r="N5" s="8"/>
      <c r="O5" s="9"/>
      <c r="P5" s="1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</row>
    <row r="6" spans="1:33" ht="23.1" customHeight="1">
      <c r="A6" s="14"/>
      <c r="B6" s="148" t="s">
        <v>55</v>
      </c>
      <c r="C6" s="17" t="s">
        <v>65</v>
      </c>
      <c r="D6" s="17" t="s">
        <v>8</v>
      </c>
      <c r="E6" s="145"/>
      <c r="F6" s="130" t="s">
        <v>23</v>
      </c>
      <c r="G6" s="17"/>
      <c r="H6" s="253" t="s">
        <v>92</v>
      </c>
      <c r="I6" s="254"/>
      <c r="J6" s="190"/>
      <c r="K6" s="191"/>
      <c r="L6" s="41"/>
      <c r="M6" s="7"/>
      <c r="N6" s="8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3" ht="23.1" customHeight="1">
      <c r="A7" s="14"/>
      <c r="B7" s="148" t="s">
        <v>56</v>
      </c>
      <c r="C7" s="17">
        <f>+C4/A35</f>
        <v>1000</v>
      </c>
      <c r="D7" s="169">
        <f>+D4/H7</f>
        <v>47.128501112834563</v>
      </c>
      <c r="E7" s="17"/>
      <c r="F7" s="174">
        <f>+C7+D7</f>
        <v>1047.1285011128346</v>
      </c>
      <c r="G7" s="17"/>
      <c r="H7" s="128">
        <v>3.2167371424998401</v>
      </c>
      <c r="I7" s="18" t="s">
        <v>10</v>
      </c>
      <c r="J7" s="190"/>
      <c r="K7" s="191"/>
      <c r="L7" s="41"/>
      <c r="M7" s="7"/>
      <c r="N7" s="8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3" ht="23.1" customHeight="1">
      <c r="A8" s="14"/>
      <c r="B8" s="148" t="s">
        <v>57</v>
      </c>
      <c r="C8" s="149" t="s">
        <v>50</v>
      </c>
      <c r="D8" s="17"/>
      <c r="E8" s="17"/>
      <c r="F8" s="164" t="s">
        <v>193</v>
      </c>
      <c r="G8" s="17"/>
      <c r="H8" s="206">
        <f>D7/F7</f>
        <v>4.5007371170538102E-2</v>
      </c>
      <c r="I8" s="21" t="s">
        <v>164</v>
      </c>
      <c r="J8" s="190"/>
      <c r="K8" s="191"/>
      <c r="L8" s="41"/>
      <c r="M8" s="7"/>
      <c r="N8" s="8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3" ht="23.1" customHeight="1">
      <c r="A9" s="14"/>
      <c r="B9" s="148" t="s">
        <v>58</v>
      </c>
      <c r="C9" s="148" t="s">
        <v>90</v>
      </c>
      <c r="D9" s="22"/>
      <c r="E9" s="113"/>
      <c r="F9" s="148" t="s">
        <v>91</v>
      </c>
      <c r="G9" s="19"/>
      <c r="H9" s="162">
        <f>+D4/F4</f>
        <v>0.13164293157346302</v>
      </c>
      <c r="I9" s="146" t="s">
        <v>68</v>
      </c>
      <c r="J9" s="190"/>
      <c r="K9" s="191"/>
      <c r="L9" s="41"/>
      <c r="M9" s="7"/>
      <c r="N9" s="8"/>
      <c r="O9" s="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3" ht="23.1" customHeight="1">
      <c r="A10" s="14"/>
      <c r="B10" s="148" t="s">
        <v>54</v>
      </c>
      <c r="C10" s="148" t="s">
        <v>69</v>
      </c>
      <c r="D10" s="22"/>
      <c r="E10" s="113"/>
      <c r="F10" s="148" t="s">
        <v>78</v>
      </c>
      <c r="G10" s="19"/>
      <c r="H10" s="128">
        <f>+F4/F7</f>
        <v>1.0997695113600083</v>
      </c>
      <c r="I10" s="146" t="s">
        <v>9</v>
      </c>
      <c r="J10" s="190"/>
      <c r="K10" s="191"/>
      <c r="L10" s="41"/>
      <c r="M10" s="7"/>
      <c r="N10" s="8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3" ht="23.1" customHeight="1">
      <c r="A11" s="14"/>
      <c r="B11" s="148" t="s">
        <v>59</v>
      </c>
      <c r="C11" s="148" t="s">
        <v>28</v>
      </c>
      <c r="D11" s="22"/>
      <c r="E11" s="113"/>
      <c r="F11" s="148" t="s">
        <v>79</v>
      </c>
      <c r="G11" s="145"/>
      <c r="H11" s="304">
        <f>+H5-(H5/H10)</f>
        <v>13.154191853628845</v>
      </c>
      <c r="I11" s="21" t="s">
        <v>1</v>
      </c>
      <c r="J11" s="190"/>
      <c r="K11" s="191"/>
      <c r="L11" s="41"/>
      <c r="M11" s="7"/>
      <c r="N11" s="8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3" ht="23.1" customHeight="1">
      <c r="A12" s="14"/>
      <c r="B12" s="255" t="str">
        <f>IF(H9&gt;A36,"You have used too much salt. No more salt can be dissolved in the indicated amount of water at this temperature","")</f>
        <v/>
      </c>
      <c r="C12" s="255"/>
      <c r="D12" s="255"/>
      <c r="E12" s="255"/>
      <c r="F12" s="255"/>
      <c r="G12" s="22"/>
      <c r="H12" s="250" t="s">
        <v>95</v>
      </c>
      <c r="I12" s="251"/>
      <c r="J12" s="190"/>
      <c r="K12" s="191"/>
      <c r="L12" s="41"/>
      <c r="M12" s="7"/>
      <c r="N12" s="8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ht="23.1" customHeight="1">
      <c r="A13" s="14"/>
      <c r="B13" s="255"/>
      <c r="C13" s="255"/>
      <c r="D13" s="255"/>
      <c r="E13" s="255"/>
      <c r="F13" s="255"/>
      <c r="G13" s="22"/>
      <c r="H13" s="250" t="s">
        <v>96</v>
      </c>
      <c r="I13" s="251"/>
      <c r="J13" s="190"/>
      <c r="K13" s="191"/>
      <c r="L13" s="41"/>
      <c r="M13" s="7"/>
      <c r="N13" s="8"/>
      <c r="O13" s="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3" ht="23.1" customHeight="1">
      <c r="A14" s="14"/>
      <c r="B14" s="148" t="s">
        <v>103</v>
      </c>
      <c r="C14" s="19"/>
      <c r="D14" s="22"/>
      <c r="E14" s="22"/>
      <c r="F14" s="148" t="s">
        <v>97</v>
      </c>
      <c r="G14" s="22"/>
      <c r="H14" s="145" t="s">
        <v>1</v>
      </c>
      <c r="I14" s="146" t="s">
        <v>9</v>
      </c>
      <c r="J14" s="190"/>
      <c r="K14" s="191"/>
      <c r="L14" s="41"/>
      <c r="M14" s="7"/>
      <c r="N14" s="8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3" ht="23.1" customHeight="1">
      <c r="A15" s="14"/>
      <c r="B15" s="19"/>
      <c r="C15" s="19"/>
      <c r="D15" s="19"/>
      <c r="E15" s="19"/>
      <c r="F15" s="19"/>
      <c r="G15" s="19"/>
      <c r="H15" s="145">
        <v>0</v>
      </c>
      <c r="I15" s="23">
        <v>1</v>
      </c>
      <c r="J15" s="190"/>
      <c r="K15" s="191"/>
      <c r="L15" s="41"/>
      <c r="M15" s="7"/>
      <c r="N15" s="8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3" ht="23.1" customHeight="1">
      <c r="A16" s="14"/>
      <c r="B16" s="148" t="s">
        <v>104</v>
      </c>
      <c r="C16" s="19"/>
      <c r="D16" s="22"/>
      <c r="E16" s="22"/>
      <c r="F16" s="148" t="s">
        <v>98</v>
      </c>
      <c r="G16" s="22"/>
      <c r="H16" s="145">
        <v>10</v>
      </c>
      <c r="I16" s="23">
        <v>1.0740000000000001</v>
      </c>
      <c r="J16" s="190"/>
      <c r="K16" s="191"/>
      <c r="L16" s="41"/>
      <c r="M16" s="7"/>
      <c r="N16" s="8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23.1" customHeight="1">
      <c r="A17" s="14"/>
      <c r="B17" s="19"/>
      <c r="C17" s="19"/>
      <c r="D17" s="145"/>
      <c r="E17" s="145"/>
      <c r="F17" s="19"/>
      <c r="G17" s="145"/>
      <c r="H17" s="145">
        <v>20</v>
      </c>
      <c r="I17" s="23">
        <v>1.1599999999999999</v>
      </c>
      <c r="J17" s="190"/>
      <c r="K17" s="191"/>
      <c r="L17" s="41"/>
      <c r="M17" s="7"/>
      <c r="N17" s="8"/>
      <c r="O17" s="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23.1" customHeight="1">
      <c r="A18" s="14"/>
      <c r="B18" s="148" t="s">
        <v>105</v>
      </c>
      <c r="C18" s="19"/>
      <c r="D18" s="22"/>
      <c r="E18" s="22"/>
      <c r="F18" s="148" t="s">
        <v>99</v>
      </c>
      <c r="G18" s="22"/>
      <c r="H18" s="17">
        <v>30</v>
      </c>
      <c r="I18" s="23">
        <v>1.2609999999999999</v>
      </c>
      <c r="J18" s="190"/>
      <c r="K18" s="191"/>
      <c r="L18" s="41"/>
      <c r="M18" s="7"/>
      <c r="N18" s="8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3.1" customHeight="1">
      <c r="A19" s="14"/>
      <c r="B19" s="145"/>
      <c r="C19" s="19"/>
      <c r="D19" s="145"/>
      <c r="E19" s="145"/>
      <c r="F19" s="19"/>
      <c r="G19" s="145"/>
      <c r="H19" s="145">
        <v>40</v>
      </c>
      <c r="I19" s="23">
        <v>1.381</v>
      </c>
      <c r="J19" s="190"/>
      <c r="K19" s="191"/>
      <c r="L19" s="41"/>
      <c r="M19" s="7"/>
      <c r="N19" s="8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23.1" customHeight="1">
      <c r="A20" s="14"/>
      <c r="B20" s="22" t="str">
        <f>CONCATENATE(B34,C34,D34,E34,G34,H34)</f>
        <v>The mixture gives 1,05 liter with 13,2 °Baumé</v>
      </c>
      <c r="C20" s="19"/>
      <c r="D20" s="22"/>
      <c r="E20" s="22"/>
      <c r="F20" s="148" t="s">
        <v>102</v>
      </c>
      <c r="G20" s="22"/>
      <c r="H20" s="145">
        <v>50</v>
      </c>
      <c r="I20" s="23">
        <v>1.526</v>
      </c>
      <c r="J20" s="190"/>
      <c r="K20" s="191"/>
      <c r="L20" s="41"/>
      <c r="M20" s="7"/>
      <c r="N20" s="8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23.1" customHeight="1">
      <c r="A21" s="24"/>
      <c r="B21" s="145"/>
      <c r="C21" s="19"/>
      <c r="D21" s="145"/>
      <c r="E21" s="145"/>
      <c r="F21" s="19"/>
      <c r="G21" s="145"/>
      <c r="H21" s="145">
        <v>60</v>
      </c>
      <c r="I21" s="23">
        <v>1.706</v>
      </c>
      <c r="J21" s="190"/>
      <c r="K21" s="191"/>
      <c r="L21" s="41"/>
      <c r="M21" s="7"/>
      <c r="N21" s="8"/>
      <c r="O21" s="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23.1" customHeight="1">
      <c r="A22" s="14"/>
      <c r="B22" s="148" t="s">
        <v>106</v>
      </c>
      <c r="C22" s="19"/>
      <c r="D22" s="22"/>
      <c r="E22" s="22"/>
      <c r="F22" s="148" t="s">
        <v>100</v>
      </c>
      <c r="G22" s="22"/>
      <c r="H22" s="145">
        <v>70</v>
      </c>
      <c r="I22" s="23">
        <v>1.9330000000000001</v>
      </c>
      <c r="J22" s="190"/>
      <c r="K22" s="191"/>
      <c r="L22" s="41"/>
      <c r="M22" s="10"/>
      <c r="N22" s="10"/>
      <c r="O22" s="10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23.1" customHeight="1">
      <c r="A23" s="14"/>
      <c r="B23" s="19"/>
      <c r="C23" s="19"/>
      <c r="D23" s="145"/>
      <c r="E23" s="145"/>
      <c r="F23" s="19"/>
      <c r="G23" s="145"/>
      <c r="H23" s="25"/>
      <c r="I23" s="26"/>
      <c r="J23" s="190"/>
      <c r="K23" s="191"/>
      <c r="L23" s="4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23.1" customHeight="1">
      <c r="A24" s="14"/>
      <c r="B24" s="148" t="s">
        <v>107</v>
      </c>
      <c r="C24" s="19"/>
      <c r="D24" s="22"/>
      <c r="E24" s="22"/>
      <c r="F24" s="148" t="s">
        <v>101</v>
      </c>
      <c r="G24" s="22"/>
      <c r="H24" s="22"/>
      <c r="I24" s="27"/>
      <c r="J24" s="190"/>
      <c r="K24" s="191"/>
      <c r="L24" s="4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23.1" customHeight="1" thickBot="1">
      <c r="A25" s="28"/>
      <c r="B25" s="29"/>
      <c r="C25" s="29"/>
      <c r="D25" s="29"/>
      <c r="E25" s="29"/>
      <c r="F25" s="29"/>
      <c r="G25" s="29"/>
      <c r="H25" s="29"/>
      <c r="I25" s="137"/>
      <c r="J25" s="190"/>
      <c r="K25" s="191"/>
      <c r="L25" s="4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5" customHeight="1">
      <c r="A26" s="150">
        <v>4</v>
      </c>
      <c r="B26" s="151">
        <v>1</v>
      </c>
      <c r="C26" s="152">
        <v>0.26350000000000001</v>
      </c>
      <c r="D26" s="153">
        <v>20.53</v>
      </c>
      <c r="E26" s="11"/>
      <c r="F26" s="11"/>
      <c r="G26" s="11"/>
      <c r="H26" s="11"/>
      <c r="I26" s="11"/>
      <c r="J26" s="190"/>
      <c r="K26" s="191"/>
      <c r="L26" s="4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5" customHeight="1">
      <c r="A27" s="150">
        <v>16</v>
      </c>
      <c r="B27" s="151">
        <v>0.99894300000000003</v>
      </c>
      <c r="C27" s="152">
        <v>0.26450000000000001</v>
      </c>
      <c r="D27" s="153">
        <v>20.49</v>
      </c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5" customHeight="1">
      <c r="A28" s="150">
        <v>20</v>
      </c>
      <c r="B28" s="151">
        <v>0.99820500000000001</v>
      </c>
      <c r="C28" s="152">
        <v>0.26500000000000001</v>
      </c>
      <c r="D28" s="153">
        <v>20.46</v>
      </c>
      <c r="E28" s="11"/>
      <c r="F28" s="11"/>
      <c r="G28" s="11"/>
      <c r="H28" s="154"/>
      <c r="I28" s="163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5" customHeight="1">
      <c r="A29" s="150">
        <v>25</v>
      </c>
      <c r="B29" s="151">
        <v>0.99704700000000002</v>
      </c>
      <c r="C29" s="152">
        <v>0.26600000000000001</v>
      </c>
      <c r="D29" s="153">
        <v>20.399999999999999</v>
      </c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5" customHeight="1">
      <c r="A30" s="150">
        <v>40</v>
      </c>
      <c r="B30" s="151">
        <v>0.99223099999999997</v>
      </c>
      <c r="C30" s="152">
        <v>0.26800000000000002</v>
      </c>
      <c r="D30" s="153">
        <v>20.079999999999998</v>
      </c>
      <c r="E30" s="155"/>
      <c r="F30" s="155"/>
      <c r="G30" s="155"/>
      <c r="H30" s="155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5" customHeight="1">
      <c r="A31" s="150">
        <v>60</v>
      </c>
      <c r="B31" s="151">
        <v>0.98329599999999995</v>
      </c>
      <c r="C31" s="152">
        <v>0.27200000000000002</v>
      </c>
      <c r="D31" s="153">
        <v>19.399999999999999</v>
      </c>
      <c r="E31" s="10"/>
      <c r="F31" s="10"/>
      <c r="G31" s="10"/>
      <c r="H31" s="10"/>
      <c r="I31" s="11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5" customHeight="1">
      <c r="A32" s="150">
        <v>80</v>
      </c>
      <c r="B32" s="151">
        <v>0.97214999999999996</v>
      </c>
      <c r="C32" s="152">
        <v>0.27750000000000002</v>
      </c>
      <c r="D32" s="153">
        <v>18.649999999999999</v>
      </c>
      <c r="E32" s="10"/>
      <c r="F32" s="10"/>
      <c r="G32" s="10"/>
      <c r="H32" s="10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5" customHeight="1">
      <c r="A33" s="150">
        <v>100</v>
      </c>
      <c r="B33" s="151">
        <v>0.95930300000000002</v>
      </c>
      <c r="C33" s="152">
        <v>0.28499999999999998</v>
      </c>
      <c r="D33" s="153">
        <v>17.82</v>
      </c>
      <c r="E33" s="11"/>
      <c r="F33" s="11"/>
      <c r="G33" s="11"/>
      <c r="H33" s="11"/>
      <c r="I33" s="11"/>
      <c r="J33" s="12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5" customHeight="1">
      <c r="A34" s="156">
        <f>+B4</f>
        <v>4</v>
      </c>
      <c r="B34" s="11" t="s">
        <v>75</v>
      </c>
      <c r="C34" s="157">
        <f>+ROUND(F7/1000,2)</f>
        <v>1.05</v>
      </c>
      <c r="D34" s="158" t="s">
        <v>109</v>
      </c>
      <c r="E34" s="158" t="s">
        <v>108</v>
      </c>
      <c r="F34" s="158"/>
      <c r="G34" s="157">
        <f>+ROUND(H11,1)</f>
        <v>13.2</v>
      </c>
      <c r="H34" s="7" t="s">
        <v>3</v>
      </c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ht="15" customHeight="1">
      <c r="A35" s="150">
        <f>VLOOKUP($A$34,$A$26:$D$33,2)</f>
        <v>1</v>
      </c>
      <c r="B35" s="10"/>
      <c r="C35" s="11"/>
      <c r="D35" s="11"/>
      <c r="E35" s="11"/>
      <c r="F35" s="11"/>
      <c r="G35" s="11"/>
      <c r="H35" s="11"/>
      <c r="I35" s="11"/>
      <c r="J35" s="12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ht="15" customHeight="1">
      <c r="A36" s="168">
        <f>VLOOKUP($A$34,$A$26:$D$33,3)</f>
        <v>0.26350000000000001</v>
      </c>
      <c r="B36" s="11"/>
      <c r="C36" s="33"/>
      <c r="D36" s="33"/>
      <c r="E36" s="33"/>
      <c r="F36" s="33"/>
      <c r="G36" s="33"/>
      <c r="H36" s="33"/>
      <c r="I36" s="33"/>
      <c r="J36" s="32"/>
      <c r="K36" s="32"/>
      <c r="L36" s="32"/>
      <c r="M36" s="3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15" customHeight="1">
      <c r="A37" s="150">
        <f>VLOOKUP($A$34,$A$26:$D$33,4)</f>
        <v>20.53</v>
      </c>
      <c r="B37" s="11" t="s">
        <v>111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15" customHeight="1">
      <c r="A38" s="11"/>
      <c r="B38" s="163" t="s">
        <v>162</v>
      </c>
      <c r="C38" s="252" t="s">
        <v>110</v>
      </c>
      <c r="D38" s="25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ht="15" customHeight="1">
      <c r="A39" s="11"/>
      <c r="B39" s="11">
        <v>0</v>
      </c>
      <c r="C39" s="159">
        <v>35.700000000000003</v>
      </c>
      <c r="D39" s="11"/>
      <c r="E39" s="11"/>
      <c r="F39" s="11"/>
      <c r="G39" s="11"/>
      <c r="H39" s="11"/>
      <c r="I39" s="11"/>
      <c r="J39" s="1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15" customHeight="1">
      <c r="A40" s="11"/>
      <c r="B40" s="11">
        <v>10</v>
      </c>
      <c r="C40" s="159">
        <v>35.799999999999997</v>
      </c>
      <c r="D40" s="11"/>
      <c r="E40" s="11"/>
      <c r="F40" s="11"/>
      <c r="G40" s="11"/>
      <c r="H40" s="11"/>
      <c r="I40" s="11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ht="15" customHeight="1">
      <c r="A41" s="11"/>
      <c r="B41" s="11">
        <v>20</v>
      </c>
      <c r="C41" s="159">
        <v>36</v>
      </c>
      <c r="D41" s="11"/>
      <c r="E41" s="11"/>
      <c r="F41" s="208"/>
      <c r="G41" s="11"/>
      <c r="H41" s="11"/>
      <c r="I41" s="11"/>
      <c r="J41" s="12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ht="15" customHeight="1">
      <c r="A42" s="11"/>
      <c r="B42" s="11">
        <v>30</v>
      </c>
      <c r="C42" s="159">
        <v>36.299999999999997</v>
      </c>
      <c r="D42" s="11"/>
      <c r="E42" s="11"/>
      <c r="F42" s="11"/>
      <c r="G42" s="11"/>
      <c r="H42" s="11"/>
      <c r="I42" s="11"/>
      <c r="J42" s="1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ht="15" customHeight="1">
      <c r="A43" s="11"/>
      <c r="B43" s="11">
        <v>40</v>
      </c>
      <c r="C43" s="159">
        <v>36.6</v>
      </c>
      <c r="D43" s="11"/>
      <c r="E43" s="11"/>
      <c r="F43" s="11"/>
      <c r="G43" s="11"/>
      <c r="H43" s="11"/>
      <c r="I43" s="11"/>
      <c r="J43" s="12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ht="15" customHeight="1">
      <c r="A44" s="11"/>
      <c r="B44" s="11">
        <v>50</v>
      </c>
      <c r="C44" s="159">
        <v>37</v>
      </c>
      <c r="D44" s="11"/>
      <c r="E44" s="11"/>
      <c r="F44" s="11"/>
      <c r="G44" s="11"/>
      <c r="H44" s="11"/>
      <c r="I44" s="11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5" customHeight="1">
      <c r="A45" s="11"/>
      <c r="B45" s="11">
        <v>60</v>
      </c>
      <c r="C45" s="159">
        <v>37.299999999999997</v>
      </c>
      <c r="D45" s="11"/>
      <c r="E45" s="11"/>
      <c r="F45" s="11"/>
      <c r="G45" s="11"/>
      <c r="H45" s="11"/>
      <c r="I45" s="11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" customHeight="1">
      <c r="A46" s="11"/>
      <c r="B46" s="11">
        <v>70</v>
      </c>
      <c r="C46" s="159">
        <v>37.799999999999997</v>
      </c>
      <c r="D46" s="11"/>
      <c r="E46" s="11"/>
      <c r="F46" s="11"/>
      <c r="G46" s="11"/>
      <c r="H46" s="11"/>
      <c r="I46" s="11"/>
      <c r="J46" s="12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5" customHeight="1">
      <c r="A47" s="11"/>
      <c r="B47" s="11">
        <v>80</v>
      </c>
      <c r="C47" s="159">
        <v>38.4</v>
      </c>
      <c r="D47" s="11"/>
      <c r="E47" s="11"/>
      <c r="F47" s="11"/>
      <c r="G47" s="11"/>
      <c r="H47" s="11"/>
      <c r="I47" s="11"/>
      <c r="J47" s="12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5" customHeight="1">
      <c r="A48" s="11"/>
      <c r="B48" s="11">
        <v>90</v>
      </c>
      <c r="C48" s="159">
        <v>39</v>
      </c>
      <c r="D48" s="11"/>
      <c r="E48" s="11"/>
      <c r="F48" s="11"/>
      <c r="G48" s="11"/>
      <c r="H48" s="11"/>
      <c r="I48" s="11"/>
      <c r="J48" s="12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5" customHeight="1">
      <c r="A49" s="11"/>
      <c r="B49" s="11">
        <v>100</v>
      </c>
      <c r="C49" s="159">
        <v>39.799999999999997</v>
      </c>
      <c r="D49" s="11"/>
      <c r="E49" s="11"/>
      <c r="F49" s="11"/>
      <c r="G49" s="11"/>
      <c r="H49" s="11"/>
      <c r="I49" s="11"/>
      <c r="J49" s="12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" customHeight="1">
      <c r="A50" s="11"/>
      <c r="B50" s="11"/>
      <c r="C50" s="11"/>
      <c r="D50" s="11"/>
      <c r="E50" s="11"/>
      <c r="F50" s="11"/>
      <c r="G50" s="11"/>
      <c r="H50" s="11"/>
      <c r="I50" s="11"/>
      <c r="J50" s="12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>
      <c r="A51" s="11"/>
      <c r="B51" s="11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>
      <c r="A52" s="11"/>
      <c r="B52" s="11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>
      <c r="A53" s="11"/>
      <c r="B53" s="11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>
      <c r="A54" s="11"/>
      <c r="B54" s="11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>
      <c r="A55" s="11"/>
      <c r="B55" s="11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>
      <c r="A56" s="102"/>
      <c r="B56" s="102"/>
      <c r="C56" s="195"/>
      <c r="D56" s="195"/>
      <c r="E56" s="195"/>
      <c r="F56" s="195"/>
      <c r="G56" s="195"/>
      <c r="H56" s="102"/>
      <c r="I56" s="102"/>
      <c r="J56" s="12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>
      <c r="A57" s="102"/>
      <c r="B57" s="102"/>
      <c r="C57" s="263" t="s">
        <v>159</v>
      </c>
      <c r="D57" s="263"/>
      <c r="E57" s="263"/>
      <c r="F57" s="263"/>
      <c r="G57" s="263"/>
      <c r="H57" s="102"/>
      <c r="I57" s="102"/>
      <c r="J57" s="12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>
      <c r="A58" s="102"/>
      <c r="B58" s="102"/>
      <c r="C58" s="256" t="s">
        <v>5</v>
      </c>
      <c r="D58" s="256"/>
      <c r="E58" s="256"/>
      <c r="F58" s="256"/>
      <c r="G58" s="256"/>
      <c r="H58" s="102"/>
      <c r="I58" s="102"/>
      <c r="J58" s="12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ht="18.75">
      <c r="A59" s="102"/>
      <c r="B59" s="102"/>
      <c r="C59" s="257" t="s">
        <v>160</v>
      </c>
      <c r="D59" s="257"/>
      <c r="E59" s="257"/>
      <c r="F59" s="257"/>
      <c r="G59" s="257"/>
      <c r="H59" s="102"/>
      <c r="I59" s="102"/>
      <c r="J59" s="12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>
      <c r="A60" s="102" t="s">
        <v>2</v>
      </c>
      <c r="B60" s="102"/>
      <c r="C60" s="102"/>
      <c r="D60" s="102"/>
      <c r="E60" s="102"/>
      <c r="F60" s="102"/>
      <c r="G60" s="102"/>
      <c r="H60" s="102"/>
      <c r="I60" s="102"/>
      <c r="J60" s="12"/>
      <c r="K60" s="11"/>
      <c r="L60" s="11"/>
      <c r="M60" s="11"/>
      <c r="N60" s="249" t="s">
        <v>157</v>
      </c>
      <c r="O60" s="24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</sheetData>
  <mergeCells count="14">
    <mergeCell ref="A1:I1"/>
    <mergeCell ref="C3:D3"/>
    <mergeCell ref="H3:I3"/>
    <mergeCell ref="H6:I6"/>
    <mergeCell ref="C57:G57"/>
    <mergeCell ref="C5:D5"/>
    <mergeCell ref="H12:I12"/>
    <mergeCell ref="N60:O60"/>
    <mergeCell ref="H13:I13"/>
    <mergeCell ref="C38:D38"/>
    <mergeCell ref="H2:I2"/>
    <mergeCell ref="B12:F13"/>
    <mergeCell ref="C58:G58"/>
    <mergeCell ref="C59:G59"/>
  </mergeCells>
  <phoneticPr fontId="2" type="noConversion"/>
  <dataValidations count="1">
    <dataValidation type="list" allowBlank="1" showInputMessage="1" showErrorMessage="1" errorTitle="Temperature" error="You have chosen a wrong water temperature" promptTitle="Temperature" prompt="Select a water temperature" sqref="B4">
      <formula1>$A$26:$A$33</formula1>
    </dataValidation>
  </dataValidations>
  <hyperlinks>
    <hyperlink ref="J1" r:id="rId1" display="www.walter-lystfisker.dk "/>
    <hyperlink ref="K1" r:id="rId2" display="http://www.allafrance.com/content/hydrometers-correspondences-and-conversions-p-15-0.html "/>
    <hyperlink ref="L1" r:id="rId3" display="http://www.formel.dk/kemi/tabeller/saltes%20oploeselighed.htm "/>
    <hyperlink ref="C58" r:id="rId4"/>
  </hyperlinks>
  <printOptions horizontalCentered="1" verticalCentered="1"/>
  <pageMargins left="0.74803149606299213" right="0" top="0" bottom="0" header="0" footer="0"/>
  <pageSetup scale="70" orientation="landscape" horizontalDpi="300" verticalDpi="3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"/>
  <sheetViews>
    <sheetView zoomScaleNormal="100" workbookViewId="0">
      <selection sqref="A1:I1"/>
    </sheetView>
  </sheetViews>
  <sheetFormatPr defaultColWidth="8.85546875" defaultRowHeight="12.75"/>
  <cols>
    <col min="1" max="1" width="8.7109375" style="13" customWidth="1"/>
    <col min="2" max="2" width="45.7109375" style="13" customWidth="1"/>
    <col min="3" max="4" width="23.7109375" style="13" customWidth="1"/>
    <col min="5" max="5" width="6.7109375" style="13" customWidth="1"/>
    <col min="6" max="6" width="46.7109375" style="13" customWidth="1"/>
    <col min="7" max="7" width="8.7109375" style="13" customWidth="1"/>
    <col min="8" max="9" width="18.7109375" style="13" customWidth="1"/>
    <col min="10" max="16384" width="8.85546875" style="13"/>
  </cols>
  <sheetData>
    <row r="1" spans="1:32" ht="22.5" customHeight="1">
      <c r="A1" s="273" t="s">
        <v>82</v>
      </c>
      <c r="B1" s="273"/>
      <c r="C1" s="273"/>
      <c r="D1" s="273"/>
      <c r="E1" s="273"/>
      <c r="F1" s="273"/>
      <c r="G1" s="273"/>
      <c r="H1" s="273"/>
      <c r="I1" s="274"/>
      <c r="J1" s="114"/>
      <c r="K1" s="191"/>
      <c r="L1" s="6"/>
      <c r="M1" s="6"/>
      <c r="N1" s="6"/>
      <c r="O1" s="6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ht="22.5" customHeight="1">
      <c r="A2" s="82"/>
      <c r="B2" s="115" t="s">
        <v>60</v>
      </c>
      <c r="C2" s="115" t="s">
        <v>62</v>
      </c>
      <c r="D2" s="115" t="s">
        <v>63</v>
      </c>
      <c r="E2" s="115"/>
      <c r="F2" s="115"/>
      <c r="G2" s="115"/>
      <c r="H2" s="83" t="s">
        <v>12</v>
      </c>
      <c r="I2" s="84"/>
      <c r="J2" s="112"/>
      <c r="K2" s="191"/>
      <c r="L2" s="7"/>
      <c r="M2" s="7"/>
      <c r="N2" s="8"/>
      <c r="O2" s="9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22.5" customHeight="1">
      <c r="A3" s="82"/>
      <c r="B3" s="121" t="s">
        <v>61</v>
      </c>
      <c r="C3" s="268" t="s">
        <v>86</v>
      </c>
      <c r="D3" s="269"/>
      <c r="E3" s="85"/>
      <c r="F3" s="122" t="s">
        <v>19</v>
      </c>
      <c r="G3" s="115"/>
      <c r="H3" s="270" t="s">
        <v>15</v>
      </c>
      <c r="I3" s="271"/>
      <c r="J3" s="112"/>
      <c r="K3" s="191"/>
      <c r="L3" s="7"/>
      <c r="M3" s="7"/>
      <c r="N3" s="8"/>
      <c r="O3" s="9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ht="22.5" customHeight="1">
      <c r="A4" s="82"/>
      <c r="B4" s="100">
        <v>25</v>
      </c>
      <c r="C4" s="1">
        <v>2580</v>
      </c>
      <c r="D4" s="118">
        <v>1207.8221396359072</v>
      </c>
      <c r="E4" s="85"/>
      <c r="F4" s="86">
        <f>+C4+D4</f>
        <v>3787.8221396359072</v>
      </c>
      <c r="G4" s="87"/>
      <c r="H4" s="115" t="s">
        <v>0</v>
      </c>
      <c r="I4" s="88" t="s">
        <v>6</v>
      </c>
      <c r="J4" s="112"/>
      <c r="K4" s="191"/>
      <c r="L4" s="7"/>
      <c r="M4" s="7"/>
      <c r="N4" s="8"/>
      <c r="O4" s="9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32" ht="22.5" customHeight="1">
      <c r="A5" s="82"/>
      <c r="B5" s="123" t="s">
        <v>53</v>
      </c>
      <c r="C5" s="272" t="s">
        <v>64</v>
      </c>
      <c r="D5" s="272"/>
      <c r="E5" s="87"/>
      <c r="F5" s="87"/>
      <c r="G5" s="87"/>
      <c r="H5" s="87">
        <v>145</v>
      </c>
      <c r="I5" s="88" t="s">
        <v>7</v>
      </c>
      <c r="J5" s="112"/>
      <c r="K5" s="191"/>
      <c r="L5" s="7"/>
      <c r="M5" s="7"/>
      <c r="N5" s="8"/>
      <c r="O5" s="9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22.5" customHeight="1">
      <c r="A6" s="82"/>
      <c r="B6" s="123" t="s">
        <v>55</v>
      </c>
      <c r="C6" s="87" t="s">
        <v>65</v>
      </c>
      <c r="D6" s="87" t="s">
        <v>66</v>
      </c>
      <c r="E6" s="115"/>
      <c r="F6" s="122" t="s">
        <v>23</v>
      </c>
      <c r="G6" s="87"/>
      <c r="H6" s="265" t="s">
        <v>67</v>
      </c>
      <c r="I6" s="266"/>
      <c r="J6" s="112"/>
      <c r="K6" s="191"/>
      <c r="L6" s="7"/>
      <c r="M6" s="7"/>
      <c r="N6" s="8"/>
      <c r="O6" s="9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ht="22.5" customHeight="1">
      <c r="A7" s="82"/>
      <c r="B7" s="123" t="s">
        <v>56</v>
      </c>
      <c r="C7" s="87">
        <f>+C4/A35</f>
        <v>2587.6413047729948</v>
      </c>
      <c r="D7" s="87">
        <f>+D4/H7</f>
        <v>416.49039297789903</v>
      </c>
      <c r="E7" s="87"/>
      <c r="F7" s="86">
        <f>+C7+D7</f>
        <v>3004.1316977508936</v>
      </c>
      <c r="G7" s="87"/>
      <c r="H7" s="90">
        <v>2.9</v>
      </c>
      <c r="I7" s="88" t="s">
        <v>10</v>
      </c>
      <c r="J7" s="112"/>
      <c r="K7" s="191"/>
      <c r="L7" s="7"/>
      <c r="M7" s="7"/>
      <c r="N7" s="8"/>
      <c r="O7" s="9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</row>
    <row r="8" spans="1:32" ht="22.5" customHeight="1">
      <c r="A8" s="82"/>
      <c r="B8" s="123" t="s">
        <v>57</v>
      </c>
      <c r="C8" s="124" t="s">
        <v>50</v>
      </c>
      <c r="D8" s="87"/>
      <c r="E8" s="87"/>
      <c r="F8" s="216" t="s">
        <v>195</v>
      </c>
      <c r="G8" s="87"/>
      <c r="H8" s="217">
        <f>D7/F7</f>
        <v>0.13863919257924456</v>
      </c>
      <c r="I8" s="91" t="s">
        <v>164</v>
      </c>
      <c r="J8" s="112"/>
      <c r="K8" s="191"/>
      <c r="L8" s="7"/>
      <c r="M8" s="7"/>
      <c r="N8" s="8"/>
      <c r="O8" s="9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ht="22.5" customHeight="1">
      <c r="A9" s="82"/>
      <c r="B9" s="123" t="s">
        <v>58</v>
      </c>
      <c r="C9" s="123" t="s">
        <v>70</v>
      </c>
      <c r="D9" s="83"/>
      <c r="E9" s="101"/>
      <c r="F9" s="123" t="s">
        <v>77</v>
      </c>
      <c r="G9" s="89"/>
      <c r="H9" s="119">
        <f>+D4/F4</f>
        <v>0.31886981360534666</v>
      </c>
      <c r="I9" s="116" t="s">
        <v>68</v>
      </c>
      <c r="J9" s="112"/>
      <c r="K9" s="191"/>
      <c r="L9" s="7"/>
      <c r="M9" s="7"/>
      <c r="N9" s="8"/>
      <c r="O9" s="9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1:32" ht="22.5" customHeight="1">
      <c r="A10" s="82"/>
      <c r="B10" s="123" t="s">
        <v>54</v>
      </c>
      <c r="C10" s="123" t="s">
        <v>69</v>
      </c>
      <c r="D10" s="83"/>
      <c r="E10" s="101"/>
      <c r="F10" s="123" t="s">
        <v>78</v>
      </c>
      <c r="G10" s="89"/>
      <c r="H10" s="120">
        <f>+F4/F7</f>
        <v>1.2608708674362512</v>
      </c>
      <c r="I10" s="116" t="s">
        <v>9</v>
      </c>
      <c r="J10" s="112"/>
      <c r="K10" s="191"/>
      <c r="L10" s="7"/>
      <c r="M10" s="7"/>
      <c r="N10" s="8"/>
      <c r="O10" s="9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ht="22.5" customHeight="1">
      <c r="A11" s="82"/>
      <c r="B11" s="123" t="s">
        <v>59</v>
      </c>
      <c r="C11" s="117" t="s">
        <v>28</v>
      </c>
      <c r="D11" s="83"/>
      <c r="E11" s="101"/>
      <c r="F11" s="123" t="s">
        <v>79</v>
      </c>
      <c r="G11" s="115"/>
      <c r="H11" s="92">
        <f>+H5-(H5/H10)</f>
        <v>30.000118771218183</v>
      </c>
      <c r="I11" s="91" t="s">
        <v>1</v>
      </c>
      <c r="J11" s="112"/>
      <c r="K11" s="191"/>
      <c r="L11" s="7"/>
      <c r="M11" s="7"/>
      <c r="N11" s="8"/>
      <c r="O11" s="9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2" ht="22.5" customHeight="1">
      <c r="A12" s="82"/>
      <c r="B12" s="267" t="str">
        <f>IF(H9&gt;A36,"You have used too much ferric chloride. No more ferric chloride can be dissolved in the indicated amount of water at this temperature","")</f>
        <v/>
      </c>
      <c r="C12" s="267"/>
      <c r="D12" s="267"/>
      <c r="E12" s="267"/>
      <c r="F12" s="267"/>
      <c r="G12" s="267"/>
      <c r="H12" s="265" t="s">
        <v>80</v>
      </c>
      <c r="I12" s="266"/>
      <c r="J12" s="112"/>
      <c r="K12" s="191"/>
      <c r="L12" s="7"/>
      <c r="M12" s="7"/>
      <c r="N12" s="8"/>
      <c r="O12" s="9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32" ht="22.5" customHeight="1">
      <c r="A13" s="82"/>
      <c r="B13" s="267"/>
      <c r="C13" s="267"/>
      <c r="D13" s="267"/>
      <c r="E13" s="267"/>
      <c r="F13" s="267"/>
      <c r="G13" s="267"/>
      <c r="H13" s="265" t="s">
        <v>81</v>
      </c>
      <c r="I13" s="266"/>
      <c r="J13" s="112"/>
      <c r="K13" s="191"/>
      <c r="L13" s="7"/>
      <c r="M13" s="7"/>
      <c r="N13" s="8"/>
      <c r="O13" s="9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ht="22.5" customHeight="1">
      <c r="A14" s="82"/>
      <c r="B14" s="125" t="s">
        <v>71</v>
      </c>
      <c r="C14" s="89"/>
      <c r="D14" s="83"/>
      <c r="E14" s="209"/>
      <c r="F14" s="209"/>
      <c r="G14" s="209"/>
      <c r="H14" s="115" t="s">
        <v>1</v>
      </c>
      <c r="I14" s="116" t="s">
        <v>9</v>
      </c>
      <c r="J14" s="112"/>
      <c r="K14" s="191"/>
      <c r="L14" s="7"/>
      <c r="M14" s="7"/>
      <c r="N14" s="8"/>
      <c r="O14" s="9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1:32" ht="22.5" customHeight="1">
      <c r="A15" s="82"/>
      <c r="B15" s="101"/>
      <c r="C15" s="89"/>
      <c r="D15" s="89"/>
      <c r="E15" s="142"/>
      <c r="F15" s="143"/>
      <c r="G15" s="143"/>
      <c r="H15" s="115">
        <v>0</v>
      </c>
      <c r="I15" s="93">
        <v>1</v>
      </c>
      <c r="J15" s="112"/>
      <c r="K15" s="191"/>
      <c r="L15" s="7"/>
      <c r="M15" s="7"/>
      <c r="N15" s="8"/>
      <c r="O15" s="9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2" ht="22.5" customHeight="1">
      <c r="A16" s="82"/>
      <c r="B16" s="125" t="s">
        <v>72</v>
      </c>
      <c r="C16" s="89"/>
      <c r="D16" s="83"/>
      <c r="E16" s="142"/>
      <c r="F16" s="143"/>
      <c r="G16" s="143"/>
      <c r="H16" s="115">
        <v>10</v>
      </c>
      <c r="I16" s="93">
        <v>1.0740000000000001</v>
      </c>
      <c r="J16" s="112"/>
      <c r="K16" s="191"/>
      <c r="L16" s="7"/>
      <c r="M16" s="7"/>
      <c r="N16" s="8"/>
      <c r="O16" s="9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ht="22.5" customHeight="1">
      <c r="A17" s="82"/>
      <c r="B17" s="101"/>
      <c r="C17" s="89"/>
      <c r="D17" s="135"/>
      <c r="E17" s="142"/>
      <c r="F17" s="144"/>
      <c r="G17" s="144"/>
      <c r="H17" s="115">
        <v>20</v>
      </c>
      <c r="I17" s="93">
        <v>1.1599999999999999</v>
      </c>
      <c r="J17" s="112"/>
      <c r="K17" s="191"/>
      <c r="L17" s="7"/>
      <c r="M17" s="7"/>
      <c r="N17" s="8"/>
      <c r="O17" s="9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22.5" customHeight="1">
      <c r="A18" s="82"/>
      <c r="B18" s="125" t="s">
        <v>73</v>
      </c>
      <c r="C18" s="89"/>
      <c r="D18" s="83"/>
      <c r="E18" s="142"/>
      <c r="F18" s="210"/>
      <c r="G18" s="210"/>
      <c r="H18" s="87">
        <v>30</v>
      </c>
      <c r="I18" s="93">
        <v>1.2609999999999999</v>
      </c>
      <c r="J18" s="112"/>
      <c r="K18" s="191"/>
      <c r="L18" s="7"/>
      <c r="M18" s="7"/>
      <c r="N18" s="8"/>
      <c r="O18" s="9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1:32" ht="22.5" customHeight="1">
      <c r="A19" s="82"/>
      <c r="B19" s="101"/>
      <c r="C19" s="89"/>
      <c r="D19" s="135"/>
      <c r="E19" s="142"/>
      <c r="F19" s="135"/>
      <c r="G19" s="135"/>
      <c r="H19" s="115">
        <v>40</v>
      </c>
      <c r="I19" s="93">
        <v>1.381</v>
      </c>
      <c r="J19" s="112"/>
      <c r="K19" s="191"/>
      <c r="L19" s="7"/>
      <c r="M19" s="7"/>
      <c r="N19" s="8"/>
      <c r="O19" s="9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2" ht="22.5" customHeight="1">
      <c r="A20" s="82"/>
      <c r="B20" s="101" t="str">
        <f>CONCATENATE(B34,C34,D34,E34,G34,H34)</f>
        <v>The mixture gives 3 liter with 30 °Baumé</v>
      </c>
      <c r="C20" s="89"/>
      <c r="D20" s="83"/>
      <c r="E20" s="142"/>
      <c r="F20" s="144"/>
      <c r="G20" s="144"/>
      <c r="H20" s="115">
        <v>50</v>
      </c>
      <c r="I20" s="93">
        <v>1.526</v>
      </c>
      <c r="J20" s="112"/>
      <c r="K20" s="191"/>
      <c r="L20" s="7"/>
      <c r="M20" s="7"/>
      <c r="N20" s="8"/>
      <c r="O20" s="9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ht="22.5" customHeight="1">
      <c r="A21" s="94"/>
      <c r="B21" s="101"/>
      <c r="C21" s="89"/>
      <c r="D21" s="135"/>
      <c r="E21" s="135"/>
      <c r="F21" s="135"/>
      <c r="G21" s="135"/>
      <c r="H21" s="115">
        <v>60</v>
      </c>
      <c r="I21" s="93">
        <v>1.706</v>
      </c>
      <c r="J21" s="112"/>
      <c r="K21" s="191"/>
      <c r="L21" s="7"/>
      <c r="M21" s="7"/>
      <c r="N21" s="8"/>
      <c r="O21" s="9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22.5" customHeight="1">
      <c r="A22" s="82"/>
      <c r="B22" s="125" t="s">
        <v>85</v>
      </c>
      <c r="C22" s="89"/>
      <c r="D22" s="83"/>
      <c r="E22" s="83"/>
      <c r="F22" s="95"/>
      <c r="G22" s="83"/>
      <c r="H22" s="115">
        <v>70</v>
      </c>
      <c r="I22" s="93">
        <v>1.9330000000000001</v>
      </c>
      <c r="J22" s="112"/>
      <c r="K22" s="191"/>
      <c r="L22" s="10"/>
      <c r="M22" s="10"/>
      <c r="N22" s="10"/>
      <c r="O22" s="10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2" ht="22.5" customHeight="1">
      <c r="A23" s="82"/>
      <c r="B23" s="101"/>
      <c r="C23" s="89"/>
      <c r="D23" s="135"/>
      <c r="E23" s="115"/>
      <c r="F23" s="95"/>
      <c r="G23" s="115"/>
      <c r="H23" s="96"/>
      <c r="I23" s="97"/>
      <c r="J23" s="112"/>
      <c r="K23" s="19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ht="22.5" customHeight="1">
      <c r="A24" s="82"/>
      <c r="B24" s="125" t="s">
        <v>74</v>
      </c>
      <c r="C24" s="89"/>
      <c r="D24" s="83"/>
      <c r="E24" s="83"/>
      <c r="F24" s="95"/>
      <c r="G24" s="83"/>
      <c r="H24" s="83"/>
      <c r="I24" s="84"/>
      <c r="J24" s="112"/>
      <c r="K24" s="19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ht="22.5" customHeight="1" thickBot="1">
      <c r="A25" s="98"/>
      <c r="B25" s="99"/>
      <c r="C25" s="99"/>
      <c r="D25" s="99"/>
      <c r="E25" s="99"/>
      <c r="F25" s="99"/>
      <c r="G25" s="99"/>
      <c r="H25" s="99"/>
      <c r="I25" s="103" t="s">
        <v>2</v>
      </c>
      <c r="J25" s="112"/>
      <c r="K25" s="19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ht="15" customHeight="1">
      <c r="A26" s="150">
        <v>4</v>
      </c>
      <c r="B26" s="151">
        <v>1</v>
      </c>
      <c r="C26" s="152">
        <v>0.4385</v>
      </c>
      <c r="D26" s="211">
        <v>41.63</v>
      </c>
      <c r="E26" s="33"/>
      <c r="F26" s="33"/>
      <c r="G26" s="33"/>
      <c r="H26" s="33"/>
      <c r="I26" s="33"/>
      <c r="J26" s="112"/>
      <c r="K26" s="19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ht="15" customHeight="1">
      <c r="A27" s="150">
        <v>16</v>
      </c>
      <c r="B27" s="151">
        <v>0.99894300000000003</v>
      </c>
      <c r="C27" s="152">
        <v>0.46550000000000002</v>
      </c>
      <c r="D27" s="211">
        <v>44.12</v>
      </c>
      <c r="E27" s="11"/>
      <c r="F27" s="212"/>
      <c r="G27" s="11"/>
      <c r="H27" s="11"/>
      <c r="I27" s="11"/>
      <c r="J27" s="12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ht="15" customHeight="1">
      <c r="A28" s="150">
        <v>20</v>
      </c>
      <c r="B28" s="151">
        <v>0.99820500000000001</v>
      </c>
      <c r="C28" s="152">
        <v>0.47949999999999998</v>
      </c>
      <c r="D28" s="211">
        <v>45.39</v>
      </c>
      <c r="E28" s="11"/>
      <c r="F28" s="11"/>
      <c r="G28" s="11"/>
      <c r="H28" s="154"/>
      <c r="I28" s="176"/>
      <c r="J28" s="12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15" customHeight="1">
      <c r="A29" s="150">
        <v>25</v>
      </c>
      <c r="B29" s="151">
        <v>0.99704700000000002</v>
      </c>
      <c r="C29" s="152">
        <v>0.5</v>
      </c>
      <c r="D29" s="211">
        <v>47.29</v>
      </c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15" customHeight="1">
      <c r="A30" s="150">
        <v>40</v>
      </c>
      <c r="B30" s="151">
        <v>0.99223099999999997</v>
      </c>
      <c r="C30" s="152">
        <v>0.67849999999999999</v>
      </c>
      <c r="D30" s="213">
        <v>64.09</v>
      </c>
      <c r="E30" s="155"/>
      <c r="F30" s="155"/>
      <c r="G30" s="155"/>
      <c r="H30" s="155"/>
      <c r="I30" s="11"/>
      <c r="J30" s="12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ht="15" customHeight="1">
      <c r="A31" s="150">
        <v>60</v>
      </c>
      <c r="B31" s="151">
        <v>0.98329599999999995</v>
      </c>
      <c r="C31" s="152">
        <v>0.80400000000000005</v>
      </c>
      <c r="D31" s="214">
        <v>75.89</v>
      </c>
      <c r="E31" s="10"/>
      <c r="F31" s="10"/>
      <c r="G31" s="10"/>
      <c r="H31" s="10"/>
      <c r="I31" s="11"/>
      <c r="J31" s="12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ht="15" customHeight="1">
      <c r="A32" s="150">
        <v>80</v>
      </c>
      <c r="B32" s="151">
        <v>0.97214999999999996</v>
      </c>
      <c r="C32" s="152">
        <v>0.84099999999999997</v>
      </c>
      <c r="D32" s="214">
        <v>79.16</v>
      </c>
      <c r="E32" s="10"/>
      <c r="F32" s="33"/>
      <c r="G32" s="10"/>
      <c r="H32" s="10"/>
      <c r="I32" s="11"/>
      <c r="J32" s="12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ht="15" customHeight="1">
      <c r="A33" s="150">
        <v>100</v>
      </c>
      <c r="B33" s="151">
        <v>0.95930300000000002</v>
      </c>
      <c r="C33" s="152">
        <v>0.84299999999999997</v>
      </c>
      <c r="D33" s="211">
        <v>79.099999999999994</v>
      </c>
      <c r="E33" s="11"/>
      <c r="F33" s="11"/>
      <c r="G33" s="11"/>
      <c r="H33" s="11"/>
      <c r="I33" s="11"/>
      <c r="J33" s="12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15" customHeight="1">
      <c r="A34" s="156">
        <f>+B4</f>
        <v>25</v>
      </c>
      <c r="B34" s="158" t="s">
        <v>75</v>
      </c>
      <c r="C34" s="157">
        <f>+ROUND(F7/1000,2)</f>
        <v>3</v>
      </c>
      <c r="D34" s="158" t="s">
        <v>4</v>
      </c>
      <c r="E34" s="158" t="s">
        <v>76</v>
      </c>
      <c r="F34" s="158"/>
      <c r="G34" s="157">
        <f>+ROUND(H11,1)</f>
        <v>30</v>
      </c>
      <c r="H34" s="7" t="s">
        <v>3</v>
      </c>
      <c r="I34" s="33"/>
      <c r="J34" s="32"/>
      <c r="K34" s="32"/>
      <c r="L34" s="32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ht="15" customHeight="1">
      <c r="A35" s="150">
        <f>VLOOKUP($A$34,$A$26:$D$33,2)</f>
        <v>0.99704700000000002</v>
      </c>
      <c r="B35" s="33"/>
      <c r="C35" s="33"/>
      <c r="D35" s="33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15" customHeight="1">
      <c r="A36" s="168">
        <f>VLOOKUP($A$34,$A$26:$D$33,3)</f>
        <v>0.5</v>
      </c>
      <c r="B36" s="126" t="s">
        <v>13</v>
      </c>
      <c r="C36" s="11"/>
      <c r="D36" s="126"/>
      <c r="E36" s="11"/>
      <c r="F36" s="33"/>
      <c r="G36" s="33"/>
      <c r="H36" s="33"/>
      <c r="I36" s="11"/>
      <c r="J36" s="126"/>
      <c r="K36" s="126"/>
      <c r="L36" s="11"/>
      <c r="M36" s="126"/>
      <c r="N36" s="11"/>
      <c r="O36" s="33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15" customHeight="1">
      <c r="A37" s="150">
        <f>VLOOKUP($A$34,$A$26:$D$33,4)</f>
        <v>47.29</v>
      </c>
      <c r="B37" s="11" t="s">
        <v>83</v>
      </c>
      <c r="C37" s="11"/>
      <c r="D37" s="33"/>
      <c r="E37" s="33"/>
      <c r="F37" s="33"/>
      <c r="G37" s="33"/>
      <c r="H37" s="33"/>
      <c r="I37" s="33"/>
      <c r="J37" s="32"/>
      <c r="K37" s="32"/>
      <c r="L37" s="32"/>
      <c r="M37" s="32"/>
      <c r="N37" s="32"/>
      <c r="O37" s="33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5" customHeight="1">
      <c r="A38" s="33"/>
      <c r="B38" s="176" t="s">
        <v>162</v>
      </c>
      <c r="C38" s="252" t="s">
        <v>84</v>
      </c>
      <c r="D38" s="252"/>
      <c r="E38" s="33"/>
      <c r="F38" s="33"/>
      <c r="G38" s="33"/>
      <c r="H38" s="33"/>
      <c r="I38" s="33"/>
      <c r="J38" s="32"/>
      <c r="K38" s="32"/>
      <c r="L38" s="32"/>
      <c r="M38" s="32"/>
      <c r="N38" s="32"/>
      <c r="O38" s="33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5" customHeight="1">
      <c r="A39" s="33"/>
      <c r="B39" s="11">
        <v>0</v>
      </c>
      <c r="C39" s="11">
        <v>74.400000000000006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5" customHeight="1">
      <c r="A40" s="33"/>
      <c r="B40" s="11">
        <v>10</v>
      </c>
      <c r="C40" s="11">
        <v>82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5" customHeight="1">
      <c r="A41" s="33"/>
      <c r="B41" s="11">
        <v>20</v>
      </c>
      <c r="C41" s="11">
        <v>92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15" customHeight="1">
      <c r="A42" s="33"/>
      <c r="B42" s="11">
        <v>30</v>
      </c>
      <c r="C42" s="126">
        <v>107</v>
      </c>
      <c r="D42" s="126" t="s">
        <v>14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5" customHeight="1">
      <c r="A43" s="33"/>
      <c r="B43" s="11">
        <v>40</v>
      </c>
      <c r="C43" s="126">
        <v>211</v>
      </c>
      <c r="D43" s="126" t="s">
        <v>14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5" customHeight="1">
      <c r="A44" s="33"/>
      <c r="B44" s="11">
        <v>50</v>
      </c>
      <c r="C44" s="11">
        <v>315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5" customHeight="1">
      <c r="A45" s="33"/>
      <c r="B45" s="11">
        <v>60</v>
      </c>
      <c r="C45" s="126">
        <v>410</v>
      </c>
      <c r="D45" s="126" t="s">
        <v>14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15" customHeight="1">
      <c r="A46" s="33"/>
      <c r="B46" s="11">
        <v>70</v>
      </c>
      <c r="C46" s="126">
        <v>510</v>
      </c>
      <c r="D46" s="126" t="s">
        <v>14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5" customHeight="1">
      <c r="A47" s="33"/>
      <c r="B47" s="11">
        <v>80</v>
      </c>
      <c r="C47" s="11">
        <v>526</v>
      </c>
      <c r="D47" s="126"/>
      <c r="E47" s="33"/>
      <c r="F47" s="33"/>
      <c r="G47" s="33"/>
      <c r="H47" s="33"/>
      <c r="I47" s="33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5" customHeight="1">
      <c r="A48" s="33"/>
      <c r="B48" s="11">
        <v>90</v>
      </c>
      <c r="C48" s="126">
        <v>531</v>
      </c>
      <c r="D48" s="126" t="s">
        <v>14</v>
      </c>
      <c r="E48" s="33"/>
      <c r="F48" s="33"/>
      <c r="G48" s="33"/>
      <c r="H48" s="33"/>
      <c r="I48" s="33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5" customHeight="1">
      <c r="A49" s="33"/>
      <c r="B49" s="11">
        <v>100</v>
      </c>
      <c r="C49" s="11">
        <v>536</v>
      </c>
      <c r="D49" s="33"/>
      <c r="E49" s="33"/>
      <c r="F49" s="33"/>
      <c r="G49" s="33"/>
      <c r="H49" s="33"/>
      <c r="I49" s="33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5" customHeight="1">
      <c r="A50" s="33"/>
      <c r="B50" s="33"/>
      <c r="C50" s="33"/>
      <c r="D50" s="33"/>
      <c r="E50" s="33"/>
      <c r="F50" s="33"/>
      <c r="G50" s="33"/>
      <c r="H50" s="33"/>
      <c r="I50" s="33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5" customHeight="1">
      <c r="A51" s="33"/>
      <c r="B51" s="33"/>
      <c r="C51" s="11"/>
      <c r="D51" s="33"/>
      <c r="E51" s="33"/>
      <c r="F51" s="33"/>
      <c r="G51" s="33"/>
      <c r="H51" s="33"/>
      <c r="I51" s="33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5" customHeight="1">
      <c r="A52" s="33"/>
      <c r="B52" s="33"/>
      <c r="C52" s="33"/>
      <c r="D52" s="33"/>
      <c r="E52" s="33"/>
      <c r="F52" s="33"/>
      <c r="G52" s="33"/>
      <c r="H52" s="33"/>
      <c r="I52" s="33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5" customHeight="1">
      <c r="A53" s="33"/>
      <c r="B53" s="33"/>
      <c r="C53" s="11"/>
      <c r="D53" s="33"/>
      <c r="E53" s="33"/>
      <c r="F53" s="33"/>
      <c r="G53" s="33"/>
      <c r="H53" s="33"/>
      <c r="I53" s="33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15" customHeight="1">
      <c r="A54" s="33"/>
      <c r="B54" s="33"/>
      <c r="C54" s="33"/>
      <c r="D54" s="33"/>
      <c r="E54" s="33"/>
      <c r="F54" s="33"/>
      <c r="G54" s="33"/>
      <c r="H54" s="33"/>
      <c r="I54" s="33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ht="15" customHeight="1">
      <c r="A55" s="33"/>
      <c r="B55" s="33"/>
      <c r="C55" s="11"/>
      <c r="D55" s="33"/>
      <c r="E55" s="33"/>
      <c r="F55" s="33"/>
      <c r="G55" s="33"/>
      <c r="H55" s="33"/>
      <c r="I55" s="33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ht="15" customHeight="1">
      <c r="A56" s="33"/>
      <c r="B56" s="33"/>
      <c r="C56" s="215"/>
      <c r="D56" s="215"/>
      <c r="E56" s="215"/>
      <c r="F56" s="215"/>
      <c r="G56" s="215"/>
      <c r="H56" s="33"/>
      <c r="I56" s="33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ht="15" customHeight="1">
      <c r="A57" s="34"/>
      <c r="B57" s="34"/>
      <c r="C57" s="263" t="s">
        <v>159</v>
      </c>
      <c r="D57" s="263"/>
      <c r="E57" s="263"/>
      <c r="F57" s="263"/>
      <c r="G57" s="263"/>
      <c r="H57" s="34"/>
      <c r="I57" s="34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ht="15" customHeight="1">
      <c r="A58" s="34"/>
      <c r="B58" s="34"/>
      <c r="C58" s="256" t="s">
        <v>5</v>
      </c>
      <c r="D58" s="256"/>
      <c r="E58" s="256"/>
      <c r="F58" s="256"/>
      <c r="G58" s="256"/>
      <c r="H58" s="34"/>
      <c r="I58" s="34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ht="15" customHeight="1">
      <c r="A59" s="34"/>
      <c r="B59" s="34"/>
      <c r="C59" s="257" t="s">
        <v>160</v>
      </c>
      <c r="D59" s="257"/>
      <c r="E59" s="257"/>
      <c r="F59" s="257"/>
      <c r="G59" s="257"/>
      <c r="H59" s="34"/>
      <c r="I59" s="34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ht="15" customHeight="1">
      <c r="A60" s="102" t="s">
        <v>2</v>
      </c>
      <c r="B60" s="34"/>
      <c r="C60" s="34"/>
      <c r="D60" s="34"/>
      <c r="E60" s="34"/>
      <c r="F60" s="34"/>
      <c r="G60" s="34"/>
      <c r="H60" s="34"/>
      <c r="I60" s="34"/>
      <c r="J60" s="32"/>
      <c r="K60" s="32"/>
      <c r="L60" s="32"/>
      <c r="M60" s="32"/>
      <c r="N60" s="249" t="s">
        <v>157</v>
      </c>
      <c r="O60" s="249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ht="15">
      <c r="A61" s="31"/>
      <c r="B61" s="31"/>
      <c r="C61" s="127"/>
      <c r="D61" s="31"/>
      <c r="E61" s="31"/>
      <c r="F61" s="31"/>
      <c r="G61" s="31"/>
      <c r="H61" s="31"/>
      <c r="I61" s="31"/>
    </row>
    <row r="62" spans="1:32">
      <c r="A62" s="31"/>
      <c r="B62" s="31"/>
      <c r="C62" s="31"/>
      <c r="D62" s="31"/>
      <c r="E62" s="31"/>
      <c r="F62" s="31"/>
      <c r="G62" s="31"/>
      <c r="H62" s="31"/>
      <c r="I62" s="31"/>
    </row>
  </sheetData>
  <mergeCells count="13">
    <mergeCell ref="C3:D3"/>
    <mergeCell ref="H3:I3"/>
    <mergeCell ref="C5:D5"/>
    <mergeCell ref="H6:I6"/>
    <mergeCell ref="A1:I1"/>
    <mergeCell ref="N60:O60"/>
    <mergeCell ref="C57:G57"/>
    <mergeCell ref="C58:G58"/>
    <mergeCell ref="C59:G59"/>
    <mergeCell ref="H13:I13"/>
    <mergeCell ref="C38:D38"/>
    <mergeCell ref="B12:G13"/>
    <mergeCell ref="H12:I12"/>
  </mergeCells>
  <dataValidations xWindow="360" yWindow="358" count="1">
    <dataValidation type="list" allowBlank="1" showInputMessage="1" showErrorMessage="1" errorTitle="Temperature" error="You have chosen a wrong water temperature" promptTitle="Temperature" prompt="Select a water temperature" sqref="B4">
      <formula1>$A$26:$A$33</formula1>
    </dataValidation>
  </dataValidations>
  <hyperlinks>
    <hyperlink ref="C58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26"/>
  <sheetViews>
    <sheetView zoomScaleNormal="100" workbookViewId="0">
      <selection sqref="A1:I1"/>
    </sheetView>
  </sheetViews>
  <sheetFormatPr defaultRowHeight="12.75"/>
  <cols>
    <col min="1" max="1" width="8.7109375" customWidth="1"/>
    <col min="2" max="2" width="45.7109375" customWidth="1"/>
    <col min="3" max="4" width="23.7109375" customWidth="1"/>
    <col min="5" max="5" width="6.7109375" customWidth="1"/>
    <col min="6" max="6" width="46.7109375" customWidth="1"/>
    <col min="7" max="7" width="8.7109375" customWidth="1"/>
    <col min="8" max="9" width="18.7109375" customWidth="1"/>
  </cols>
  <sheetData>
    <row r="1" spans="1:32" ht="22.5" customHeight="1">
      <c r="A1" s="277" t="s">
        <v>196</v>
      </c>
      <c r="B1" s="278"/>
      <c r="C1" s="278"/>
      <c r="D1" s="278"/>
      <c r="E1" s="278"/>
      <c r="F1" s="278"/>
      <c r="G1" s="278"/>
      <c r="H1" s="278"/>
      <c r="I1" s="279"/>
      <c r="J1" s="36"/>
      <c r="K1" s="37"/>
      <c r="L1" s="38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22.5" customHeight="1">
      <c r="A2" s="39"/>
      <c r="B2" s="40"/>
      <c r="C2" s="57"/>
      <c r="D2" s="57"/>
      <c r="E2" s="40"/>
      <c r="F2" s="40"/>
      <c r="G2" s="40"/>
      <c r="H2" s="280" t="s">
        <v>11</v>
      </c>
      <c r="I2" s="281"/>
      <c r="J2" s="36"/>
      <c r="K2" s="37"/>
      <c r="L2" s="41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22.5" customHeight="1">
      <c r="A3" s="39"/>
      <c r="B3" s="50" t="s">
        <v>16</v>
      </c>
      <c r="C3" s="42" t="s">
        <v>17</v>
      </c>
      <c r="D3" s="43" t="s">
        <v>18</v>
      </c>
      <c r="E3" s="44"/>
      <c r="F3" s="45" t="s">
        <v>19</v>
      </c>
      <c r="G3" s="40"/>
      <c r="H3" s="280" t="s">
        <v>15</v>
      </c>
      <c r="I3" s="281"/>
      <c r="J3" s="36"/>
      <c r="K3" s="37"/>
      <c r="L3" s="4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ht="22.5" customHeight="1">
      <c r="A4" s="39"/>
      <c r="B4" s="79" t="s">
        <v>52</v>
      </c>
      <c r="C4" s="46">
        <f>1000-D6</f>
        <v>838.4500627632525</v>
      </c>
      <c r="D4" s="111">
        <v>261.54993723674761</v>
      </c>
      <c r="E4" s="44"/>
      <c r="F4" s="55">
        <f>+C6+D4</f>
        <v>1100</v>
      </c>
      <c r="G4" s="47"/>
      <c r="H4" s="40" t="s">
        <v>0</v>
      </c>
      <c r="I4" s="48" t="s">
        <v>6</v>
      </c>
      <c r="J4" s="36"/>
      <c r="K4" s="49"/>
      <c r="L4" s="41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ht="22.5" customHeight="1">
      <c r="A5" s="39"/>
      <c r="B5" s="282" t="s">
        <v>20</v>
      </c>
      <c r="C5" s="51" t="s">
        <v>21</v>
      </c>
      <c r="D5" s="52" t="s">
        <v>22</v>
      </c>
      <c r="E5" s="47"/>
      <c r="F5" s="47"/>
      <c r="G5" s="47"/>
      <c r="H5" s="47">
        <v>145</v>
      </c>
      <c r="I5" s="48" t="s">
        <v>7</v>
      </c>
      <c r="J5" s="36"/>
      <c r="K5" s="37"/>
      <c r="L5" s="4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ht="22.5" customHeight="1">
      <c r="A6" s="39"/>
      <c r="B6" s="283"/>
      <c r="C6" s="53">
        <f>+C4</f>
        <v>838.4500627632525</v>
      </c>
      <c r="D6" s="54">
        <f>+D4/H7</f>
        <v>161.5499372367475</v>
      </c>
      <c r="E6" s="40"/>
      <c r="F6" s="45" t="s">
        <v>23</v>
      </c>
      <c r="G6" s="47"/>
      <c r="H6" s="280" t="s">
        <v>24</v>
      </c>
      <c r="I6" s="281"/>
      <c r="J6" s="36"/>
      <c r="K6" s="49"/>
      <c r="L6" s="41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22.5" customHeight="1">
      <c r="A7" s="39"/>
      <c r="B7" s="290" t="s">
        <v>50</v>
      </c>
      <c r="C7" s="290"/>
      <c r="D7" s="290"/>
      <c r="E7" s="47"/>
      <c r="F7" s="55">
        <f>+C4+D6</f>
        <v>1000</v>
      </c>
      <c r="G7" s="47"/>
      <c r="H7" s="56">
        <v>1.6190036450057703</v>
      </c>
      <c r="I7" s="48" t="s">
        <v>10</v>
      </c>
      <c r="J7" s="36"/>
      <c r="K7" s="49"/>
      <c r="L7" s="41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ht="22.5" customHeight="1">
      <c r="A8" s="39"/>
      <c r="B8" s="81" t="s">
        <v>48</v>
      </c>
      <c r="C8" s="57"/>
      <c r="D8" s="58"/>
      <c r="E8" s="78"/>
      <c r="F8" s="241" t="s">
        <v>49</v>
      </c>
      <c r="G8" s="242"/>
      <c r="H8" s="243">
        <f>+D4/F4</f>
        <v>0.23777267021522511</v>
      </c>
      <c r="I8" s="48"/>
      <c r="J8" s="36"/>
      <c r="K8" s="49"/>
      <c r="L8" s="41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ht="22.5" customHeight="1">
      <c r="A9" s="39"/>
      <c r="B9" s="81" t="s">
        <v>25</v>
      </c>
      <c r="C9" s="57"/>
      <c r="D9" s="58"/>
      <c r="E9" s="78"/>
      <c r="F9" s="80" t="s">
        <v>26</v>
      </c>
      <c r="G9" s="104"/>
      <c r="H9" s="110">
        <f>+F4/F7</f>
        <v>1.1000000000000001</v>
      </c>
      <c r="I9" s="59"/>
      <c r="J9" s="60"/>
      <c r="K9" s="61"/>
      <c r="L9" s="41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22.5" customHeight="1">
      <c r="A10" s="39"/>
      <c r="B10" s="81" t="s">
        <v>27</v>
      </c>
      <c r="C10" s="57"/>
      <c r="D10" s="57"/>
      <c r="E10" s="57"/>
      <c r="F10" s="66" t="s">
        <v>198</v>
      </c>
      <c r="G10" s="104"/>
      <c r="H10" s="244">
        <f>+(H9-1)*1000</f>
        <v>100.00000000000009</v>
      </c>
      <c r="I10" s="62"/>
      <c r="J10" s="36"/>
      <c r="K10" s="37"/>
      <c r="L10" s="4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ht="22.5" customHeight="1">
      <c r="A11" s="39"/>
      <c r="B11" s="81" t="s">
        <v>28</v>
      </c>
      <c r="C11" s="57"/>
      <c r="D11" s="58"/>
      <c r="E11" s="78"/>
      <c r="F11" s="80" t="s">
        <v>1</v>
      </c>
      <c r="G11" s="104"/>
      <c r="H11" s="105">
        <f>+H5-(H5/H9)</f>
        <v>13.181818181818187</v>
      </c>
      <c r="I11" s="59"/>
      <c r="J11" s="36"/>
      <c r="K11" s="37"/>
      <c r="L11" s="4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22.5" customHeight="1">
      <c r="A12" s="39"/>
      <c r="B12" s="81" t="s">
        <v>29</v>
      </c>
      <c r="C12" s="63"/>
      <c r="D12" s="63"/>
      <c r="E12" s="63"/>
      <c r="F12" s="66" t="s">
        <v>51</v>
      </c>
      <c r="G12" s="104"/>
      <c r="H12" s="106">
        <f>(F28*H9^3)-(F29*H9^2)+(F30*H9)-F31</f>
        <v>23.776874000000021</v>
      </c>
      <c r="I12" s="64"/>
      <c r="J12" s="36"/>
      <c r="K12" s="37"/>
      <c r="L12" s="41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22.5" customHeight="1">
      <c r="A13" s="39"/>
      <c r="B13" s="63"/>
      <c r="C13" s="63"/>
      <c r="D13" s="63"/>
      <c r="E13" s="63"/>
      <c r="F13" s="107" t="s">
        <v>30</v>
      </c>
      <c r="G13" s="104"/>
      <c r="H13" s="105">
        <f>+H11*F33</f>
        <v>20.168181818181825</v>
      </c>
      <c r="I13" s="59"/>
      <c r="J13" s="36"/>
      <c r="K13" s="37"/>
      <c r="L13" s="41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ht="22.5" customHeight="1">
      <c r="A14" s="39"/>
      <c r="B14" s="81" t="s">
        <v>31</v>
      </c>
      <c r="C14" s="63"/>
      <c r="D14" s="63"/>
      <c r="E14" s="63"/>
      <c r="F14" s="80" t="s">
        <v>32</v>
      </c>
      <c r="G14" s="104"/>
      <c r="H14" s="108">
        <f>+H15*H16</f>
        <v>0.157043981095361</v>
      </c>
      <c r="I14" s="65"/>
      <c r="J14" s="36"/>
      <c r="K14" s="37"/>
      <c r="L14" s="41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1:32" ht="22.5" customHeight="1">
      <c r="A15" s="39"/>
      <c r="B15" s="57"/>
      <c r="C15" s="66"/>
      <c r="D15" s="58"/>
      <c r="E15" s="58"/>
      <c r="F15" s="66" t="s">
        <v>33</v>
      </c>
      <c r="G15" s="58"/>
      <c r="H15" s="109">
        <f>+(((D4/F35)*F36)/F37)/F38</f>
        <v>0.17845906942654657</v>
      </c>
      <c r="I15" s="65"/>
      <c r="J15" s="36"/>
      <c r="K15" s="37"/>
      <c r="L15" s="41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22.5" customHeight="1">
      <c r="A16" s="39"/>
      <c r="B16" s="81" t="s">
        <v>34</v>
      </c>
      <c r="C16" s="66"/>
      <c r="D16" s="66"/>
      <c r="E16" s="66"/>
      <c r="F16" s="291" t="s">
        <v>42</v>
      </c>
      <c r="G16" s="291"/>
      <c r="H16" s="237">
        <v>0.88</v>
      </c>
      <c r="I16" s="67"/>
      <c r="J16" s="36"/>
      <c r="K16" s="37"/>
      <c r="L16" s="41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32" ht="22.5" customHeight="1">
      <c r="A17" s="39"/>
      <c r="B17" s="58"/>
      <c r="C17" s="66"/>
      <c r="D17" s="58"/>
      <c r="E17" s="58"/>
      <c r="F17" s="238" t="s">
        <v>200</v>
      </c>
      <c r="G17" s="66"/>
      <c r="H17" s="239">
        <f>D6/F7</f>
        <v>0.16154993723674749</v>
      </c>
      <c r="I17" s="240" t="s">
        <v>164</v>
      </c>
      <c r="J17" s="36"/>
      <c r="K17" s="37"/>
      <c r="L17" s="41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22.5" customHeight="1">
      <c r="A18" s="39"/>
      <c r="B18" s="81" t="s">
        <v>35</v>
      </c>
      <c r="C18" s="66"/>
      <c r="D18" s="136"/>
      <c r="E18" s="136"/>
      <c r="F18" s="47"/>
      <c r="G18" s="58"/>
      <c r="H18" s="136"/>
      <c r="I18" s="68"/>
      <c r="J18" s="36"/>
      <c r="K18" s="37"/>
      <c r="L18" s="4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22.5" customHeight="1">
      <c r="A19" s="39"/>
      <c r="B19" s="58"/>
      <c r="C19" s="66"/>
      <c r="D19" s="58"/>
      <c r="E19" s="58"/>
      <c r="F19" s="58"/>
      <c r="G19" s="136"/>
      <c r="H19" s="136"/>
      <c r="I19" s="68"/>
      <c r="J19" s="36"/>
      <c r="K19" s="37"/>
      <c r="L19" s="41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1:32" ht="22.5" customHeight="1">
      <c r="A20" s="39"/>
      <c r="B20" s="81" t="s">
        <v>36</v>
      </c>
      <c r="C20" s="66"/>
      <c r="D20" s="136"/>
      <c r="E20" s="136"/>
      <c r="F20" s="235"/>
      <c r="G20" s="235"/>
      <c r="H20" s="235"/>
      <c r="I20" s="236"/>
      <c r="J20" s="36"/>
      <c r="K20" s="37"/>
      <c r="L20" s="41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22.5" customHeight="1">
      <c r="A21" s="39"/>
      <c r="B21" s="58"/>
      <c r="C21" s="66"/>
      <c r="D21" s="58"/>
      <c r="E21" s="58"/>
      <c r="F21" s="284" t="s">
        <v>159</v>
      </c>
      <c r="G21" s="284"/>
      <c r="H21" s="284"/>
      <c r="I21" s="285"/>
      <c r="J21" s="36"/>
      <c r="K21" s="37"/>
      <c r="L21" s="41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22.5" customHeight="1">
      <c r="A22" s="69"/>
      <c r="B22" s="81" t="s">
        <v>37</v>
      </c>
      <c r="C22" s="66"/>
      <c r="D22" s="70"/>
      <c r="E22" s="136"/>
      <c r="F22" s="286" t="s">
        <v>5</v>
      </c>
      <c r="G22" s="286"/>
      <c r="H22" s="286"/>
      <c r="I22" s="287"/>
      <c r="J22" s="36"/>
      <c r="K22" s="37"/>
      <c r="L22" s="41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ht="22.5" customHeight="1">
      <c r="A23" s="39"/>
      <c r="B23" s="71"/>
      <c r="C23" s="57"/>
      <c r="D23" s="140"/>
      <c r="E23" s="140"/>
      <c r="F23" s="288" t="s">
        <v>160</v>
      </c>
      <c r="G23" s="288"/>
      <c r="H23" s="288"/>
      <c r="I23" s="289"/>
      <c r="J23" s="36"/>
      <c r="K23" s="37"/>
      <c r="L23" s="41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ht="22.5" customHeight="1">
      <c r="A24" s="39"/>
      <c r="B24" s="72" t="s">
        <v>38</v>
      </c>
      <c r="C24" s="57"/>
      <c r="D24" s="141"/>
      <c r="E24" s="141"/>
      <c r="F24" s="141"/>
      <c r="G24" s="136"/>
      <c r="H24" s="136"/>
      <c r="I24" s="68"/>
      <c r="J24" s="36"/>
      <c r="K24" s="37"/>
      <c r="L24" s="4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ht="22.5" customHeight="1" thickBot="1">
      <c r="A25" s="73"/>
      <c r="B25" s="74"/>
      <c r="C25" s="74"/>
      <c r="D25" s="74"/>
      <c r="E25" s="74"/>
      <c r="F25" s="74"/>
      <c r="G25" s="74"/>
      <c r="H25" s="75"/>
      <c r="I25" s="76"/>
      <c r="J25" s="36"/>
      <c r="K25" s="37"/>
      <c r="L25" s="41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ht="15" customHeight="1">
      <c r="A26" s="10"/>
      <c r="B26" s="151"/>
      <c r="C26" s="218"/>
      <c r="D26" s="219"/>
      <c r="E26" s="10"/>
      <c r="F26" s="10"/>
      <c r="G26" s="10"/>
      <c r="H26" s="10"/>
      <c r="I26" s="10"/>
      <c r="J26" s="220"/>
      <c r="K26" s="221"/>
      <c r="L26" s="41"/>
      <c r="M26" s="233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ht="15" customHeight="1">
      <c r="A27" s="10"/>
      <c r="B27" s="276" t="s">
        <v>39</v>
      </c>
      <c r="C27" s="276"/>
      <c r="D27" s="276"/>
      <c r="E27" s="10"/>
      <c r="F27" s="10"/>
      <c r="G27" s="10"/>
      <c r="H27" s="10"/>
      <c r="I27" s="10"/>
      <c r="J27" s="220"/>
      <c r="K27" s="11"/>
      <c r="L27" s="11"/>
      <c r="M27" s="233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ht="15" customHeight="1">
      <c r="A28" s="10"/>
      <c r="B28" s="7" t="s">
        <v>40</v>
      </c>
      <c r="C28" s="276" t="s">
        <v>41</v>
      </c>
      <c r="D28" s="276"/>
      <c r="E28" s="10" t="s">
        <v>197</v>
      </c>
      <c r="F28" s="222">
        <v>143.25399999999999</v>
      </c>
      <c r="G28" s="10"/>
      <c r="H28" s="154"/>
      <c r="I28" s="7"/>
      <c r="J28" s="220"/>
      <c r="K28" s="11"/>
      <c r="L28" s="11"/>
      <c r="M28" s="233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ht="15" customHeight="1">
      <c r="A29" s="10"/>
      <c r="B29" s="7">
        <v>50</v>
      </c>
      <c r="C29" s="223">
        <v>259</v>
      </c>
      <c r="D29" s="10"/>
      <c r="E29" s="10"/>
      <c r="F29" s="222">
        <v>648.66999999999996</v>
      </c>
      <c r="G29" s="10"/>
      <c r="H29" s="10"/>
      <c r="I29" s="10"/>
      <c r="J29" s="220"/>
      <c r="K29" s="11"/>
      <c r="L29" s="11"/>
      <c r="M29" s="233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5" customHeight="1">
      <c r="A30" s="10"/>
      <c r="B30" s="7">
        <v>55</v>
      </c>
      <c r="C30" s="223">
        <v>273</v>
      </c>
      <c r="D30" s="223"/>
      <c r="E30" s="155"/>
      <c r="F30" s="222">
        <v>1125.8050000000001</v>
      </c>
      <c r="G30" s="155"/>
      <c r="H30" s="155"/>
      <c r="I30" s="10"/>
      <c r="J30" s="220"/>
      <c r="K30" s="11"/>
      <c r="L30" s="11"/>
      <c r="M30" s="233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ht="15" customHeight="1">
      <c r="A31" s="10"/>
      <c r="B31" s="7">
        <v>60</v>
      </c>
      <c r="C31" s="223">
        <v>289</v>
      </c>
      <c r="D31" s="223"/>
      <c r="E31" s="10"/>
      <c r="F31" s="222">
        <v>620.38900000000001</v>
      </c>
      <c r="G31" s="10"/>
      <c r="H31" s="10"/>
      <c r="I31" s="10"/>
      <c r="J31" s="220"/>
      <c r="K31" s="11"/>
      <c r="L31" s="11"/>
      <c r="M31" s="233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ht="15" customHeight="1">
      <c r="A32" s="10"/>
      <c r="B32" s="7">
        <v>65</v>
      </c>
      <c r="C32" s="223">
        <v>306</v>
      </c>
      <c r="D32" s="223"/>
      <c r="E32" s="10"/>
      <c r="F32" s="10"/>
      <c r="G32" s="10"/>
      <c r="H32" s="10"/>
      <c r="I32" s="10"/>
      <c r="J32" s="220"/>
      <c r="K32" s="11"/>
      <c r="L32" s="11"/>
      <c r="M32" s="233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ht="15" customHeight="1">
      <c r="A33" s="10"/>
      <c r="B33" s="7">
        <v>70</v>
      </c>
      <c r="C33" s="223">
        <v>325</v>
      </c>
      <c r="D33" s="223"/>
      <c r="E33" s="10" t="s">
        <v>43</v>
      </c>
      <c r="F33" s="224">
        <v>1.53</v>
      </c>
      <c r="G33" s="10"/>
      <c r="H33" s="10"/>
      <c r="I33" s="10"/>
      <c r="J33" s="220"/>
      <c r="K33" s="11"/>
      <c r="L33" s="11"/>
      <c r="M33" s="233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ht="15" customHeight="1">
      <c r="A34" s="223"/>
      <c r="B34" s="7">
        <v>75</v>
      </c>
      <c r="C34" s="223">
        <v>346</v>
      </c>
      <c r="D34" s="223"/>
      <c r="E34" s="158"/>
      <c r="F34" s="158"/>
      <c r="G34" s="157"/>
      <c r="H34" s="7"/>
      <c r="I34" s="10"/>
      <c r="J34" s="220"/>
      <c r="K34" s="11"/>
      <c r="L34" s="11"/>
      <c r="M34" s="233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ht="15" customHeight="1">
      <c r="A35" s="10"/>
      <c r="B35" s="7">
        <v>80</v>
      </c>
      <c r="C35" s="223">
        <v>369</v>
      </c>
      <c r="D35" s="223"/>
      <c r="E35" s="10" t="s">
        <v>44</v>
      </c>
      <c r="F35" s="10">
        <v>342.29919999999998</v>
      </c>
      <c r="G35" s="10"/>
      <c r="H35" s="10"/>
      <c r="I35" s="10"/>
      <c r="J35" s="220"/>
      <c r="K35" s="11"/>
      <c r="L35" s="11"/>
      <c r="M35" s="233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ht="15" customHeight="1">
      <c r="A36" s="225"/>
      <c r="B36" s="7">
        <v>85</v>
      </c>
      <c r="C36" s="223">
        <v>394</v>
      </c>
      <c r="D36" s="223"/>
      <c r="E36" s="226"/>
      <c r="F36" s="10">
        <v>184.27520000000001</v>
      </c>
      <c r="G36" s="226"/>
      <c r="H36" s="226"/>
      <c r="I36" s="226"/>
      <c r="J36" s="220"/>
      <c r="K36" s="221"/>
      <c r="L36" s="221"/>
      <c r="M36" s="233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ht="15" customHeight="1">
      <c r="A37" s="10"/>
      <c r="B37" s="7">
        <v>90</v>
      </c>
      <c r="C37" s="223">
        <v>420</v>
      </c>
      <c r="D37" s="223"/>
      <c r="E37" s="10"/>
      <c r="F37" s="10">
        <v>0.78900000000000003</v>
      </c>
      <c r="G37" s="10"/>
      <c r="H37" s="10"/>
      <c r="I37" s="10"/>
      <c r="J37" s="220"/>
      <c r="K37" s="11"/>
      <c r="L37" s="11"/>
      <c r="M37" s="233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ht="15" customHeight="1">
      <c r="A38" s="10"/>
      <c r="B38" s="227"/>
      <c r="C38" s="227"/>
      <c r="D38" s="227"/>
      <c r="E38" s="10"/>
      <c r="F38" s="10">
        <v>1000</v>
      </c>
      <c r="G38" s="10"/>
      <c r="H38" s="10"/>
      <c r="I38" s="10"/>
      <c r="J38" s="220"/>
      <c r="K38" s="11"/>
      <c r="L38" s="11"/>
      <c r="M38" s="233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ht="15" customHeight="1">
      <c r="A39" s="10"/>
      <c r="B39" s="228" t="s">
        <v>47</v>
      </c>
      <c r="C39" s="227"/>
      <c r="D39" s="227"/>
      <c r="E39" s="10"/>
      <c r="F39" s="10"/>
      <c r="G39" s="10"/>
      <c r="H39" s="10"/>
      <c r="I39" s="10"/>
      <c r="J39" s="220"/>
      <c r="K39" s="11"/>
      <c r="L39" s="11"/>
      <c r="M39" s="233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15" customHeight="1">
      <c r="A40" s="10"/>
      <c r="B40" s="7" t="s">
        <v>198</v>
      </c>
      <c r="C40" s="224" t="s">
        <v>45</v>
      </c>
      <c r="D40" s="227"/>
      <c r="E40" s="10"/>
      <c r="F40" s="10"/>
      <c r="G40" s="10"/>
      <c r="H40" s="10"/>
      <c r="I40" s="10"/>
      <c r="J40" s="220"/>
      <c r="K40" s="11"/>
      <c r="L40" s="11"/>
      <c r="M40" s="233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ht="15" customHeight="1">
      <c r="A41" s="10"/>
      <c r="B41" s="7" t="s">
        <v>199</v>
      </c>
      <c r="C41" s="224" t="s">
        <v>46</v>
      </c>
      <c r="D41" s="227"/>
      <c r="E41" s="10"/>
      <c r="F41" s="10"/>
      <c r="G41" s="10"/>
      <c r="H41" s="10"/>
      <c r="I41" s="10"/>
      <c r="J41" s="220"/>
      <c r="K41" s="11"/>
      <c r="L41" s="11"/>
      <c r="M41" s="233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5" customHeight="1">
      <c r="A42" s="10"/>
      <c r="B42" s="229">
        <v>0</v>
      </c>
      <c r="C42" s="214">
        <v>0</v>
      </c>
      <c r="D42" s="227"/>
      <c r="E42" s="10"/>
      <c r="F42" s="10"/>
      <c r="G42" s="10"/>
      <c r="H42" s="10"/>
      <c r="I42" s="10"/>
      <c r="J42" s="220"/>
      <c r="K42" s="11"/>
      <c r="L42" s="11"/>
      <c r="M42" s="233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5" customHeight="1">
      <c r="A43" s="10"/>
      <c r="B43" s="229">
        <v>1</v>
      </c>
      <c r="C43" s="230">
        <v>2.5826624348937806</v>
      </c>
      <c r="D43" s="227"/>
      <c r="E43" s="10"/>
      <c r="F43" s="10"/>
      <c r="G43" s="10"/>
      <c r="H43" s="10"/>
      <c r="I43" s="10"/>
      <c r="J43" s="220"/>
      <c r="K43" s="11"/>
      <c r="L43" s="11"/>
      <c r="M43" s="233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15" customHeight="1">
      <c r="A44" s="10"/>
      <c r="B44" s="229">
        <v>2</v>
      </c>
      <c r="C44" s="230">
        <v>5.166106730602614</v>
      </c>
      <c r="D44" s="227"/>
      <c r="E44" s="10"/>
      <c r="F44" s="10"/>
      <c r="G44" s="10"/>
      <c r="H44" s="10"/>
      <c r="I44" s="10"/>
      <c r="J44" s="220"/>
      <c r="K44" s="11"/>
      <c r="L44" s="11"/>
      <c r="M44" s="233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ht="15" customHeight="1">
      <c r="A45" s="10"/>
      <c r="B45" s="229">
        <v>3</v>
      </c>
      <c r="C45" s="230">
        <v>7.7503283994567305</v>
      </c>
      <c r="D45" s="227"/>
      <c r="E45" s="10"/>
      <c r="F45" s="10"/>
      <c r="G45" s="10"/>
      <c r="H45" s="10"/>
      <c r="I45" s="10"/>
      <c r="J45" s="220"/>
      <c r="K45" s="11"/>
      <c r="L45" s="11"/>
      <c r="M45" s="233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15" customHeight="1">
      <c r="A46" s="10"/>
      <c r="B46" s="229">
        <v>4</v>
      </c>
      <c r="C46" s="230">
        <v>10.335322988170741</v>
      </c>
      <c r="D46" s="227"/>
      <c r="E46" s="10"/>
      <c r="F46" s="10"/>
      <c r="G46" s="10"/>
      <c r="H46" s="10"/>
      <c r="I46" s="10"/>
      <c r="J46" s="220"/>
      <c r="K46" s="11"/>
      <c r="L46" s="11"/>
      <c r="M46" s="233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5" customHeight="1">
      <c r="A47" s="10"/>
      <c r="B47" s="229">
        <v>5</v>
      </c>
      <c r="C47" s="230">
        <v>12.921086077839082</v>
      </c>
      <c r="D47" s="227"/>
      <c r="E47" s="10"/>
      <c r="F47" s="10"/>
      <c r="G47" s="10"/>
      <c r="H47" s="10"/>
      <c r="I47" s="10"/>
      <c r="J47" s="220"/>
      <c r="K47" s="11"/>
      <c r="L47" s="11"/>
      <c r="M47" s="233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5" customHeight="1">
      <c r="A48" s="10"/>
      <c r="B48" s="229">
        <v>6</v>
      </c>
      <c r="C48" s="230">
        <v>15.507613283933727</v>
      </c>
      <c r="D48" s="223"/>
      <c r="E48" s="10"/>
      <c r="F48" s="10"/>
      <c r="G48" s="10"/>
      <c r="H48" s="10"/>
      <c r="I48" s="10"/>
      <c r="J48" s="77"/>
      <c r="K48" s="11"/>
      <c r="L48" s="11"/>
      <c r="M48" s="233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5" customHeight="1">
      <c r="A49" s="10"/>
      <c r="B49" s="229">
        <v>7</v>
      </c>
      <c r="C49" s="230">
        <v>18.094900256309877</v>
      </c>
      <c r="D49" s="10"/>
      <c r="E49" s="10"/>
      <c r="F49" s="10"/>
      <c r="G49" s="10"/>
      <c r="H49" s="10"/>
      <c r="I49" s="10"/>
      <c r="J49" s="12"/>
      <c r="K49" s="11"/>
      <c r="L49" s="11"/>
      <c r="M49" s="233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5" customHeight="1">
      <c r="A50" s="10"/>
      <c r="B50" s="229">
        <v>8</v>
      </c>
      <c r="C50" s="230">
        <v>20.682942679206008</v>
      </c>
      <c r="D50" s="10"/>
      <c r="E50" s="10"/>
      <c r="F50" s="10"/>
      <c r="G50" s="10"/>
      <c r="H50" s="10"/>
      <c r="I50" s="10"/>
      <c r="J50" s="12"/>
      <c r="K50" s="11"/>
      <c r="L50" s="11"/>
      <c r="M50" s="233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15" customHeight="1">
      <c r="A51" s="226"/>
      <c r="B51" s="229">
        <v>9</v>
      </c>
      <c r="C51" s="230">
        <v>23.271736271233507</v>
      </c>
      <c r="D51" s="226"/>
      <c r="E51" s="226"/>
      <c r="F51" s="226"/>
      <c r="G51" s="227"/>
      <c r="H51" s="227"/>
      <c r="I51" s="227"/>
      <c r="J51" s="221"/>
      <c r="K51" s="221"/>
      <c r="L51" s="221"/>
      <c r="M51" s="233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15" customHeight="1">
      <c r="A52" s="231"/>
      <c r="B52" s="229">
        <v>10</v>
      </c>
      <c r="C52" s="230">
        <v>25.861276785399649</v>
      </c>
      <c r="D52" s="231"/>
      <c r="E52" s="231"/>
      <c r="F52" s="231"/>
      <c r="G52" s="231"/>
      <c r="H52" s="231"/>
      <c r="I52" s="231"/>
      <c r="J52" s="221"/>
      <c r="K52" s="221"/>
      <c r="L52" s="221"/>
      <c r="M52" s="233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ht="15" customHeight="1">
      <c r="A53" s="231"/>
      <c r="B53" s="229">
        <v>11</v>
      </c>
      <c r="C53" s="230">
        <v>28.451560009078896</v>
      </c>
      <c r="D53" s="231"/>
      <c r="E53" s="231"/>
      <c r="F53" s="231"/>
      <c r="G53" s="231"/>
      <c r="H53" s="231"/>
      <c r="I53" s="231"/>
      <c r="J53" s="221"/>
      <c r="K53" s="221"/>
      <c r="L53" s="221"/>
      <c r="M53" s="233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ht="15" customHeight="1">
      <c r="A54" s="231"/>
      <c r="B54" s="229">
        <v>12</v>
      </c>
      <c r="C54" s="230">
        <v>31.04258176402897</v>
      </c>
      <c r="D54" s="231"/>
      <c r="E54" s="231"/>
      <c r="F54" s="231"/>
      <c r="G54" s="231"/>
      <c r="H54" s="231"/>
      <c r="I54" s="231"/>
      <c r="J54" s="221"/>
      <c r="K54" s="221"/>
      <c r="L54" s="221"/>
      <c r="M54" s="233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ht="15" customHeight="1">
      <c r="A55" s="232"/>
      <c r="B55" s="229">
        <v>13</v>
      </c>
      <c r="C55" s="230">
        <v>33.634337906394272</v>
      </c>
      <c r="D55" s="227"/>
      <c r="E55" s="227"/>
      <c r="F55" s="227"/>
      <c r="G55" s="227"/>
      <c r="H55" s="227"/>
      <c r="I55" s="227"/>
      <c r="J55" s="221"/>
      <c r="K55" s="221"/>
      <c r="L55" s="221"/>
      <c r="M55" s="233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ht="15" customHeight="1">
      <c r="A56" s="232"/>
      <c r="B56" s="229">
        <v>14</v>
      </c>
      <c r="C56" s="230">
        <v>36.226824326696764</v>
      </c>
      <c r="D56" s="227"/>
      <c r="E56" s="227"/>
      <c r="F56" s="227"/>
      <c r="G56" s="227"/>
      <c r="H56" s="227"/>
      <c r="I56" s="227"/>
      <c r="J56" s="221"/>
      <c r="K56" s="221"/>
      <c r="L56" s="221"/>
      <c r="M56" s="233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ht="15" customHeight="1">
      <c r="A57" s="232"/>
      <c r="B57" s="229">
        <v>15</v>
      </c>
      <c r="C57" s="230">
        <v>38.820036949839313</v>
      </c>
      <c r="D57" s="227"/>
      <c r="E57" s="227"/>
      <c r="F57" s="227"/>
      <c r="G57" s="227"/>
      <c r="H57" s="227"/>
      <c r="I57" s="227"/>
      <c r="J57" s="221"/>
      <c r="K57" s="221"/>
      <c r="L57" s="221"/>
      <c r="M57" s="233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5" customHeight="1">
      <c r="A58" s="232"/>
      <c r="B58" s="229">
        <v>16</v>
      </c>
      <c r="C58" s="230">
        <v>41.413971735101178</v>
      </c>
      <c r="D58" s="227"/>
      <c r="E58" s="227"/>
      <c r="F58" s="227"/>
      <c r="G58" s="227"/>
      <c r="H58" s="227"/>
      <c r="I58" s="227"/>
      <c r="J58" s="221"/>
      <c r="K58" s="221"/>
      <c r="L58" s="221"/>
      <c r="M58" s="233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2" ht="15" customHeight="1">
      <c r="A59" s="232"/>
      <c r="B59" s="229">
        <v>17</v>
      </c>
      <c r="C59" s="230">
        <v>44.008624676154078</v>
      </c>
      <c r="D59" s="227"/>
      <c r="E59" s="227"/>
      <c r="F59" s="227"/>
      <c r="G59" s="227"/>
      <c r="H59" s="227"/>
      <c r="I59" s="227"/>
      <c r="J59" s="221"/>
      <c r="K59" s="221"/>
      <c r="L59" s="221"/>
      <c r="M59" s="233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32" ht="15" customHeight="1">
      <c r="A60" s="232"/>
      <c r="B60" s="229">
        <v>18</v>
      </c>
      <c r="C60" s="230">
        <v>46.603991801040337</v>
      </c>
      <c r="D60" s="227"/>
      <c r="E60" s="227"/>
      <c r="F60" s="227"/>
      <c r="G60" s="227"/>
      <c r="H60" s="227"/>
      <c r="I60" s="227"/>
      <c r="J60" s="221"/>
      <c r="K60" s="221"/>
      <c r="L60" s="221"/>
      <c r="M60" s="233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</row>
    <row r="61" spans="1:32" ht="15" customHeight="1">
      <c r="A61" s="232"/>
      <c r="B61" s="229">
        <v>19</v>
      </c>
      <c r="C61" s="230">
        <v>49.200069172185508</v>
      </c>
      <c r="D61" s="227"/>
      <c r="E61" s="227"/>
      <c r="F61" s="227"/>
      <c r="G61" s="227"/>
      <c r="H61" s="227"/>
      <c r="I61" s="227"/>
      <c r="J61" s="221"/>
      <c r="K61" s="221"/>
      <c r="L61" s="221"/>
      <c r="M61" s="233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ht="15" customHeight="1">
      <c r="A62" s="232"/>
      <c r="B62" s="229">
        <v>20</v>
      </c>
      <c r="C62" s="230">
        <v>51.796852886400778</v>
      </c>
      <c r="D62" s="227"/>
      <c r="E62" s="227"/>
      <c r="F62" s="227"/>
      <c r="G62" s="227"/>
      <c r="H62" s="227"/>
      <c r="I62" s="227"/>
      <c r="J62" s="221"/>
      <c r="K62" s="221"/>
      <c r="L62" s="221"/>
      <c r="M62" s="233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</row>
    <row r="63" spans="1:32" ht="15" customHeight="1">
      <c r="A63" s="232"/>
      <c r="B63" s="229">
        <v>21</v>
      </c>
      <c r="C63" s="230">
        <v>54.394339074873628</v>
      </c>
      <c r="D63" s="227"/>
      <c r="E63" s="227"/>
      <c r="F63" s="227"/>
      <c r="G63" s="227"/>
      <c r="H63" s="227"/>
      <c r="I63" s="227"/>
      <c r="J63" s="221"/>
      <c r="K63" s="221"/>
      <c r="L63" s="221"/>
      <c r="M63" s="233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</row>
    <row r="64" spans="1:32" ht="15" customHeight="1">
      <c r="A64" s="232"/>
      <c r="B64" s="229">
        <v>22</v>
      </c>
      <c r="C64" s="230">
        <v>56.992523903172525</v>
      </c>
      <c r="D64" s="227"/>
      <c r="E64" s="227"/>
      <c r="F64" s="227"/>
      <c r="G64" s="227"/>
      <c r="H64" s="227"/>
      <c r="I64" s="227"/>
      <c r="J64" s="221"/>
      <c r="K64" s="221"/>
      <c r="L64" s="221"/>
      <c r="M64" s="233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</row>
    <row r="65" spans="1:32" ht="15" customHeight="1">
      <c r="A65" s="232"/>
      <c r="B65" s="229">
        <v>23</v>
      </c>
      <c r="C65" s="230">
        <v>59.591403571248016</v>
      </c>
      <c r="D65" s="227"/>
      <c r="E65" s="227"/>
      <c r="F65" s="227"/>
      <c r="G65" s="227"/>
      <c r="H65" s="227"/>
      <c r="I65" s="227"/>
      <c r="J65" s="221"/>
      <c r="K65" s="221"/>
      <c r="L65" s="221"/>
      <c r="M65" s="233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</row>
    <row r="66" spans="1:32" ht="15" customHeight="1">
      <c r="A66" s="232"/>
      <c r="B66" s="229">
        <v>24</v>
      </c>
      <c r="C66" s="230">
        <v>62.190974313432818</v>
      </c>
      <c r="D66" s="227"/>
      <c r="E66" s="227"/>
      <c r="F66" s="227"/>
      <c r="G66" s="227"/>
      <c r="H66" s="227"/>
      <c r="I66" s="227"/>
      <c r="J66" s="221"/>
      <c r="K66" s="221"/>
      <c r="L66" s="221"/>
      <c r="M66" s="233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</row>
    <row r="67" spans="1:32" ht="15" customHeight="1">
      <c r="A67" s="232"/>
      <c r="B67" s="229">
        <v>25</v>
      </c>
      <c r="C67" s="230">
        <v>64.791232398439405</v>
      </c>
      <c r="D67" s="227"/>
      <c r="E67" s="227"/>
      <c r="F67" s="227"/>
      <c r="G67" s="227"/>
      <c r="H67" s="227"/>
      <c r="I67" s="227"/>
      <c r="J67" s="221"/>
      <c r="K67" s="221"/>
      <c r="L67" s="221"/>
      <c r="M67" s="233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</row>
    <row r="68" spans="1:32" ht="15" customHeight="1">
      <c r="A68" s="232"/>
      <c r="B68" s="229">
        <v>26</v>
      </c>
      <c r="C68" s="230">
        <v>67.392174129362402</v>
      </c>
      <c r="D68" s="227"/>
      <c r="E68" s="227"/>
      <c r="F68" s="227"/>
      <c r="G68" s="227"/>
      <c r="H68" s="227"/>
      <c r="I68" s="227"/>
      <c r="J68" s="221"/>
      <c r="K68" s="221"/>
      <c r="L68" s="221"/>
      <c r="M68" s="233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 ht="15" customHeight="1">
      <c r="A69" s="232"/>
      <c r="B69" s="229">
        <v>27</v>
      </c>
      <c r="C69" s="230">
        <v>69.993795843670384</v>
      </c>
      <c r="D69" s="227"/>
      <c r="E69" s="227"/>
      <c r="F69" s="227"/>
      <c r="G69" s="227"/>
      <c r="H69" s="227"/>
      <c r="I69" s="227"/>
      <c r="J69" s="221"/>
      <c r="K69" s="221"/>
      <c r="L69" s="221"/>
      <c r="M69" s="233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 ht="15" customHeight="1">
      <c r="A70" s="232"/>
      <c r="B70" s="229">
        <v>28</v>
      </c>
      <c r="C70" s="230">
        <v>72.596093913226909</v>
      </c>
      <c r="D70" s="227"/>
      <c r="E70" s="227"/>
      <c r="F70" s="227"/>
      <c r="G70" s="227"/>
      <c r="H70" s="227"/>
      <c r="I70" s="227"/>
      <c r="J70" s="221"/>
      <c r="K70" s="221"/>
      <c r="L70" s="221"/>
      <c r="M70" s="233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 ht="15" customHeight="1">
      <c r="A71" s="232"/>
      <c r="B71" s="229">
        <v>29</v>
      </c>
      <c r="C71" s="230">
        <v>75.199064744262429</v>
      </c>
      <c r="D71" s="227"/>
      <c r="E71" s="227"/>
      <c r="F71" s="227"/>
      <c r="G71" s="227"/>
      <c r="H71" s="227"/>
      <c r="I71" s="227"/>
      <c r="J71" s="221"/>
      <c r="K71" s="221"/>
      <c r="L71" s="221"/>
      <c r="M71" s="233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ht="15" customHeight="1">
      <c r="A72" s="232"/>
      <c r="B72" s="229">
        <v>30</v>
      </c>
      <c r="C72" s="230">
        <v>77.802704777399995</v>
      </c>
      <c r="D72" s="227"/>
      <c r="E72" s="227"/>
      <c r="F72" s="227"/>
      <c r="G72" s="227"/>
      <c r="H72" s="227"/>
      <c r="I72" s="227"/>
      <c r="J72" s="221"/>
      <c r="K72" s="221"/>
      <c r="L72" s="221"/>
      <c r="M72" s="233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 ht="15" customHeight="1">
      <c r="A73" s="232"/>
      <c r="B73" s="229">
        <v>31</v>
      </c>
      <c r="C73" s="230">
        <v>80.407010487633542</v>
      </c>
      <c r="D73" s="227"/>
      <c r="E73" s="227"/>
      <c r="F73" s="227"/>
      <c r="G73" s="227"/>
      <c r="H73" s="227"/>
      <c r="I73" s="227"/>
      <c r="J73" s="221"/>
      <c r="K73" s="221"/>
      <c r="L73" s="221"/>
      <c r="M73" s="233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ht="15" customHeight="1">
      <c r="A74" s="232"/>
      <c r="B74" s="229">
        <v>32</v>
      </c>
      <c r="C74" s="230">
        <v>83.01197838434426</v>
      </c>
      <c r="D74" s="227"/>
      <c r="E74" s="227"/>
      <c r="F74" s="227"/>
      <c r="G74" s="227"/>
      <c r="H74" s="227"/>
      <c r="I74" s="227"/>
      <c r="J74" s="221"/>
      <c r="K74" s="221"/>
      <c r="L74" s="221"/>
      <c r="M74" s="233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 ht="15" customHeight="1">
      <c r="A75" s="232"/>
      <c r="B75" s="229">
        <v>33</v>
      </c>
      <c r="C75" s="230">
        <v>85.617605011290067</v>
      </c>
      <c r="D75" s="227"/>
      <c r="E75" s="227"/>
      <c r="F75" s="227"/>
      <c r="G75" s="227"/>
      <c r="H75" s="227"/>
      <c r="I75" s="227"/>
      <c r="J75" s="221"/>
      <c r="K75" s="221"/>
      <c r="L75" s="221"/>
      <c r="M75" s="233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 ht="15" customHeight="1">
      <c r="A76" s="232"/>
      <c r="B76" s="229">
        <v>34</v>
      </c>
      <c r="C76" s="230">
        <v>88.223886946614471</v>
      </c>
      <c r="D76" s="227"/>
      <c r="E76" s="227"/>
      <c r="F76" s="227"/>
      <c r="G76" s="227"/>
      <c r="H76" s="227"/>
      <c r="I76" s="227"/>
      <c r="J76" s="221"/>
      <c r="K76" s="221"/>
      <c r="L76" s="221"/>
      <c r="M76" s="233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 ht="15" customHeight="1">
      <c r="A77" s="232"/>
      <c r="B77" s="229">
        <v>35</v>
      </c>
      <c r="C77" s="230">
        <v>90.830820802838375</v>
      </c>
      <c r="D77" s="227"/>
      <c r="E77" s="227"/>
      <c r="F77" s="227"/>
      <c r="G77" s="227"/>
      <c r="H77" s="227"/>
      <c r="I77" s="227"/>
      <c r="J77" s="221"/>
      <c r="K77" s="221"/>
      <c r="L77" s="221"/>
      <c r="M77" s="233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 ht="15" customHeight="1">
      <c r="A78" s="232"/>
      <c r="B78" s="229">
        <v>36</v>
      </c>
      <c r="C78" s="230">
        <v>93.438403226866015</v>
      </c>
      <c r="D78" s="227"/>
      <c r="E78" s="227"/>
      <c r="F78" s="227"/>
      <c r="G78" s="227"/>
      <c r="H78" s="227"/>
      <c r="I78" s="227"/>
      <c r="J78" s="221"/>
      <c r="K78" s="221"/>
      <c r="L78" s="221"/>
      <c r="M78" s="233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 ht="15" customHeight="1">
      <c r="A79" s="227"/>
      <c r="B79" s="229">
        <v>37</v>
      </c>
      <c r="C79" s="230">
        <v>96.046630899980201</v>
      </c>
      <c r="D79" s="227"/>
      <c r="E79" s="227"/>
      <c r="F79" s="227"/>
      <c r="G79" s="227"/>
      <c r="H79" s="227"/>
      <c r="I79" s="227"/>
      <c r="J79" s="221"/>
      <c r="K79" s="221"/>
      <c r="L79" s="221"/>
      <c r="M79" s="233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 ht="15" customHeight="1">
      <c r="A80" s="227"/>
      <c r="B80" s="229">
        <v>38</v>
      </c>
      <c r="C80" s="230">
        <v>98.655500537847132</v>
      </c>
      <c r="D80" s="227"/>
      <c r="E80" s="227"/>
      <c r="F80" s="227"/>
      <c r="G80" s="227"/>
      <c r="H80" s="227"/>
      <c r="I80" s="227"/>
      <c r="J80" s="221"/>
      <c r="K80" s="221"/>
      <c r="L80" s="221"/>
      <c r="M80" s="233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 spans="1:32" ht="15" customHeight="1">
      <c r="A81" s="227"/>
      <c r="B81" s="229">
        <v>39</v>
      </c>
      <c r="C81" s="230">
        <v>101.2650088905115</v>
      </c>
      <c r="D81" s="227"/>
      <c r="E81" s="227"/>
      <c r="F81" s="227"/>
      <c r="G81" s="227"/>
      <c r="H81" s="227"/>
      <c r="I81" s="227"/>
      <c r="J81" s="221"/>
      <c r="K81" s="221"/>
      <c r="L81" s="221"/>
      <c r="M81" s="233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 spans="1:32" ht="15" customHeight="1">
      <c r="A82" s="227"/>
      <c r="B82" s="229">
        <v>40</v>
      </c>
      <c r="C82" s="230">
        <v>103.87515274240141</v>
      </c>
      <c r="D82" s="227"/>
      <c r="E82" s="227"/>
      <c r="F82" s="227"/>
      <c r="G82" s="227"/>
      <c r="H82" s="227"/>
      <c r="I82" s="227"/>
      <c r="J82" s="221"/>
      <c r="K82" s="221"/>
      <c r="L82" s="221"/>
      <c r="M82" s="233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 spans="1:32" ht="15" customHeight="1">
      <c r="A83" s="221"/>
      <c r="B83" s="229">
        <v>41</v>
      </c>
      <c r="C83" s="230">
        <v>106.48592891232352</v>
      </c>
      <c r="D83" s="221"/>
      <c r="E83" s="221"/>
      <c r="F83" s="221"/>
      <c r="G83" s="221"/>
      <c r="H83" s="221"/>
      <c r="I83" s="221"/>
      <c r="J83" s="221"/>
      <c r="K83" s="221"/>
      <c r="L83" s="221"/>
      <c r="M83" s="233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 ht="15" customHeight="1">
      <c r="A84" s="221"/>
      <c r="B84" s="229">
        <v>42</v>
      </c>
      <c r="C84" s="230">
        <v>109.09733425347019</v>
      </c>
      <c r="D84" s="221"/>
      <c r="E84" s="221"/>
      <c r="F84" s="221"/>
      <c r="G84" s="221"/>
      <c r="H84" s="221"/>
      <c r="I84" s="221"/>
      <c r="J84" s="221"/>
      <c r="K84" s="221"/>
      <c r="L84" s="221"/>
      <c r="M84" s="233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 spans="1:32" ht="15" customHeight="1">
      <c r="A85" s="221"/>
      <c r="B85" s="229">
        <v>43</v>
      </c>
      <c r="C85" s="230">
        <v>111.70936565340645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33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 spans="1:32" ht="15" customHeight="1">
      <c r="A86" s="233"/>
      <c r="B86" s="229">
        <v>44</v>
      </c>
      <c r="C86" s="230">
        <v>114.32202003408662</v>
      </c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 spans="1:32" ht="15" customHeight="1">
      <c r="A87" s="233"/>
      <c r="B87" s="229">
        <v>45</v>
      </c>
      <c r="C87" s="230">
        <v>116.9352943518376</v>
      </c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 ht="15" customHeight="1">
      <c r="A88" s="233"/>
      <c r="B88" s="229">
        <v>46</v>
      </c>
      <c r="C88" s="230">
        <v>119.549185597378</v>
      </c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 spans="1:32" ht="15" customHeight="1">
      <c r="A89" s="233"/>
      <c r="B89" s="229">
        <v>47</v>
      </c>
      <c r="C89" s="230">
        <v>122.16369079580022</v>
      </c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</row>
    <row r="90" spans="1:32" ht="15" customHeight="1">
      <c r="A90" s="233"/>
      <c r="B90" s="229">
        <v>48</v>
      </c>
      <c r="C90" s="230">
        <v>124.77880700657768</v>
      </c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</row>
    <row r="91" spans="1:32" ht="15" customHeight="1">
      <c r="A91" s="233"/>
      <c r="B91" s="229">
        <v>49</v>
      </c>
      <c r="C91" s="230">
        <v>127.39453132356466</v>
      </c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 spans="1:32" ht="15" customHeight="1">
      <c r="A92" s="233"/>
      <c r="B92" s="229">
        <v>50</v>
      </c>
      <c r="C92" s="230">
        <v>130.01086087500011</v>
      </c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 ht="15" customHeight="1">
      <c r="A93" s="233"/>
      <c r="B93" s="229">
        <v>51</v>
      </c>
      <c r="C93" s="230">
        <v>132.62779282350022</v>
      </c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 ht="15" customHeight="1">
      <c r="A94" s="233"/>
      <c r="B94" s="229">
        <v>52</v>
      </c>
      <c r="C94" s="230">
        <v>135.24532436606464</v>
      </c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 spans="1:32" ht="15" customHeight="1">
      <c r="A95" s="233"/>
      <c r="B95" s="229">
        <v>53</v>
      </c>
      <c r="C95" s="230">
        <v>137.86345273407269</v>
      </c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 spans="1:32" ht="15" customHeight="1">
      <c r="A96" s="233"/>
      <c r="B96" s="229">
        <v>54</v>
      </c>
      <c r="C96" s="230">
        <v>140.48217519328358</v>
      </c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 spans="1:32" ht="15" customHeight="1">
      <c r="A97" s="233"/>
      <c r="B97" s="229">
        <v>55</v>
      </c>
      <c r="C97" s="230">
        <v>143.10148904383851</v>
      </c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2" ht="15" customHeight="1">
      <c r="A98" s="233"/>
      <c r="B98" s="229">
        <v>56</v>
      </c>
      <c r="C98" s="230">
        <v>145.72139162026218</v>
      </c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2" ht="15" customHeight="1">
      <c r="A99" s="233"/>
      <c r="B99" s="229">
        <v>57</v>
      </c>
      <c r="C99" s="230">
        <v>148.3418802914542</v>
      </c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</row>
    <row r="100" spans="1:32" ht="15" customHeight="1">
      <c r="A100" s="233"/>
      <c r="B100" s="229">
        <v>58</v>
      </c>
      <c r="C100" s="230">
        <v>150.96295246070113</v>
      </c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2" ht="15" customHeight="1">
      <c r="A101" s="233"/>
      <c r="B101" s="229">
        <v>59</v>
      </c>
      <c r="C101" s="230">
        <v>153.58460556566808</v>
      </c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2" ht="15" customHeight="1">
      <c r="A102" s="233"/>
      <c r="B102" s="229">
        <v>60</v>
      </c>
      <c r="C102" s="230">
        <v>156.20683707840121</v>
      </c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</row>
    <row r="103" spans="1:32" ht="15" customHeight="1">
      <c r="A103" s="233"/>
      <c r="B103" s="229">
        <v>61</v>
      </c>
      <c r="C103" s="230">
        <v>158.82964450532504</v>
      </c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</row>
    <row r="104" spans="1:32" ht="15" customHeight="1">
      <c r="A104" s="233"/>
      <c r="B104" s="229">
        <v>62</v>
      </c>
      <c r="C104" s="230">
        <v>161.45302538725252</v>
      </c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</row>
    <row r="105" spans="1:32" ht="15" customHeight="1">
      <c r="A105" s="233"/>
      <c r="B105" s="229">
        <v>63</v>
      </c>
      <c r="C105" s="230">
        <v>164.07697729937132</v>
      </c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</row>
    <row r="106" spans="1:32" ht="15" customHeight="1">
      <c r="A106" s="233"/>
      <c r="B106" s="229">
        <v>64</v>
      </c>
      <c r="C106" s="230">
        <v>166.70149785124906</v>
      </c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</row>
    <row r="107" spans="1:32" ht="15" customHeight="1">
      <c r="A107" s="233"/>
      <c r="B107" s="229">
        <v>65</v>
      </c>
      <c r="C107" s="230">
        <v>169.32658468683772</v>
      </c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</row>
    <row r="108" spans="1:32" ht="15" customHeight="1">
      <c r="A108" s="233"/>
      <c r="B108" s="229">
        <v>66</v>
      </c>
      <c r="C108" s="230">
        <v>171.95223548446924</v>
      </c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</row>
    <row r="109" spans="1:32" ht="15" customHeight="1">
      <c r="A109" s="233"/>
      <c r="B109" s="229">
        <v>67</v>
      </c>
      <c r="C109" s="230">
        <v>174.57844795685756</v>
      </c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</row>
    <row r="110" spans="1:32" ht="15" customHeight="1">
      <c r="A110" s="233"/>
      <c r="B110" s="229">
        <v>68</v>
      </c>
      <c r="C110" s="230">
        <v>177.20521985109653</v>
      </c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</row>
    <row r="111" spans="1:32" ht="15" customHeight="1">
      <c r="A111" s="233"/>
      <c r="B111" s="229">
        <v>69</v>
      </c>
      <c r="C111" s="230">
        <v>179.8325489486584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</row>
    <row r="112" spans="1:32" ht="15" customHeight="1">
      <c r="A112" s="233"/>
      <c r="B112" s="229">
        <v>70</v>
      </c>
      <c r="C112" s="230">
        <v>182.4604330654013</v>
      </c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</row>
    <row r="113" spans="1:32" ht="15" customHeight="1">
      <c r="A113" s="233"/>
      <c r="B113" s="229">
        <v>71</v>
      </c>
      <c r="C113" s="230">
        <v>185.08887005155944</v>
      </c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</row>
    <row r="114" spans="1:32" ht="15" customHeight="1">
      <c r="A114" s="233"/>
      <c r="B114" s="229">
        <v>72</v>
      </c>
      <c r="C114" s="230">
        <v>187.71785779175534</v>
      </c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</row>
    <row r="115" spans="1:32" ht="15" customHeight="1">
      <c r="A115" s="233"/>
      <c r="B115" s="229">
        <v>73</v>
      </c>
      <c r="C115" s="230">
        <v>190.34739420498261</v>
      </c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</row>
    <row r="116" spans="1:32" ht="15" customHeight="1">
      <c r="A116" s="233"/>
      <c r="B116" s="229">
        <v>74</v>
      </c>
      <c r="C116" s="230">
        <v>192.97747724462454</v>
      </c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</row>
    <row r="117" spans="1:32" ht="15" customHeight="1">
      <c r="A117" s="233"/>
      <c r="B117" s="229">
        <v>75</v>
      </c>
      <c r="C117" s="230">
        <v>195.6081048984403</v>
      </c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</row>
    <row r="118" spans="1:32" ht="15" customHeight="1">
      <c r="A118" s="233"/>
      <c r="B118" s="229">
        <v>76</v>
      </c>
      <c r="C118" s="230">
        <v>198.23927518856897</v>
      </c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</row>
    <row r="119" spans="1:32" ht="15" customHeight="1">
      <c r="A119" s="233"/>
      <c r="B119" s="229">
        <v>77</v>
      </c>
      <c r="C119" s="230">
        <v>200.87098617153535</v>
      </c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</row>
    <row r="120" spans="1:32" ht="15" customHeight="1">
      <c r="A120" s="233"/>
      <c r="B120" s="229">
        <v>78</v>
      </c>
      <c r="C120" s="230">
        <v>203.5032359382453</v>
      </c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</row>
    <row r="121" spans="1:32" ht="15" customHeight="1">
      <c r="A121" s="233"/>
      <c r="B121" s="229">
        <v>79</v>
      </c>
      <c r="C121" s="230">
        <v>206.13602261397574</v>
      </c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</row>
    <row r="122" spans="1:32" ht="15" customHeight="1">
      <c r="A122" s="233"/>
      <c r="B122" s="229">
        <v>80</v>
      </c>
      <c r="C122" s="230">
        <v>208.76934435840064</v>
      </c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</row>
    <row r="123" spans="1:32" ht="15" customHeight="1">
      <c r="A123" s="233"/>
      <c r="B123" s="229">
        <v>81</v>
      </c>
      <c r="C123" s="230">
        <v>211.40319936555997</v>
      </c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</row>
    <row r="124" spans="1:32" ht="15" customHeight="1">
      <c r="A124" s="233"/>
      <c r="B124" s="229">
        <v>82</v>
      </c>
      <c r="C124" s="230">
        <v>214.03758586388847</v>
      </c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</row>
    <row r="125" spans="1:32" ht="15" customHeight="1">
      <c r="A125" s="233"/>
      <c r="B125" s="229">
        <v>83</v>
      </c>
      <c r="C125" s="230">
        <v>216.67250211618676</v>
      </c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</row>
    <row r="126" spans="1:32" ht="15" customHeight="1">
      <c r="A126" s="233"/>
      <c r="B126" s="229">
        <v>84</v>
      </c>
      <c r="C126" s="230">
        <v>219.30794641964658</v>
      </c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</row>
    <row r="127" spans="1:32" ht="15" customHeight="1">
      <c r="A127" s="233"/>
      <c r="B127" s="229">
        <v>85</v>
      </c>
      <c r="C127" s="230">
        <v>221.94391710583793</v>
      </c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</row>
    <row r="128" spans="1:32" ht="15" customHeight="1">
      <c r="A128" s="233"/>
      <c r="B128" s="229">
        <v>86</v>
      </c>
      <c r="C128" s="230">
        <v>224.58041254071316</v>
      </c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</row>
    <row r="129" spans="1:32" ht="15" customHeight="1">
      <c r="A129" s="233"/>
      <c r="B129" s="229">
        <v>87</v>
      </c>
      <c r="C129" s="230">
        <v>227.21743112460538</v>
      </c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</row>
    <row r="130" spans="1:32" ht="15" customHeight="1">
      <c r="A130" s="233"/>
      <c r="B130" s="229">
        <v>88</v>
      </c>
      <c r="C130" s="230">
        <v>229.85497129222279</v>
      </c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</row>
    <row r="131" spans="1:32" ht="15" customHeight="1">
      <c r="A131" s="233"/>
      <c r="B131" s="229">
        <v>89</v>
      </c>
      <c r="C131" s="230">
        <v>232.49303151266287</v>
      </c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</row>
    <row r="132" spans="1:32" ht="15" customHeight="1">
      <c r="A132" s="233"/>
      <c r="B132" s="229">
        <v>90</v>
      </c>
      <c r="C132" s="230">
        <v>235.13161028940186</v>
      </c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</row>
    <row r="133" spans="1:32" ht="15" customHeight="1">
      <c r="A133" s="233"/>
      <c r="B133" s="229">
        <v>91</v>
      </c>
      <c r="C133" s="230">
        <v>237.77070616029181</v>
      </c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</row>
    <row r="134" spans="1:32" ht="15" customHeight="1">
      <c r="A134" s="233"/>
      <c r="B134" s="229">
        <v>92</v>
      </c>
      <c r="C134" s="230">
        <v>240.41031769757456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</row>
    <row r="135" spans="1:32" ht="15" customHeight="1">
      <c r="A135" s="233"/>
      <c r="B135" s="229">
        <v>93</v>
      </c>
      <c r="C135" s="230">
        <v>243.05044350786281</v>
      </c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</row>
    <row r="136" spans="1:32" ht="15" customHeight="1">
      <c r="A136" s="233"/>
      <c r="B136" s="229">
        <v>94</v>
      </c>
      <c r="C136" s="230">
        <v>245.69108223215667</v>
      </c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 ht="15" customHeight="1">
      <c r="A137" s="233"/>
      <c r="B137" s="229">
        <v>95</v>
      </c>
      <c r="C137" s="230">
        <v>248.33223254583942</v>
      </c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  <row r="138" spans="1:32" ht="15" customHeight="1">
      <c r="A138" s="233"/>
      <c r="B138" s="229">
        <v>96</v>
      </c>
      <c r="C138" s="230">
        <v>250.97389315866809</v>
      </c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</row>
    <row r="139" spans="1:32" ht="15" customHeight="1">
      <c r="A139" s="233"/>
      <c r="B139" s="229">
        <v>97</v>
      </c>
      <c r="C139" s="230">
        <v>253.61606281478416</v>
      </c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</row>
    <row r="140" spans="1:32" ht="15" customHeight="1">
      <c r="A140" s="233"/>
      <c r="B140" s="229">
        <v>98</v>
      </c>
      <c r="C140" s="230">
        <v>256.25874029271284</v>
      </c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</row>
    <row r="141" spans="1:32" ht="15" customHeight="1">
      <c r="A141" s="233"/>
      <c r="B141" s="229">
        <v>99</v>
      </c>
      <c r="C141" s="230">
        <v>258.90192440535748</v>
      </c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</row>
    <row r="142" spans="1:32" ht="15" customHeight="1">
      <c r="A142" s="233"/>
      <c r="B142" s="229">
        <v>100</v>
      </c>
      <c r="C142" s="230">
        <v>261.54561400000023</v>
      </c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</row>
    <row r="143" spans="1:32" ht="15" customHeight="1">
      <c r="A143" s="233"/>
      <c r="B143" s="229">
        <v>101</v>
      </c>
      <c r="C143" s="230">
        <v>264.18980795830896</v>
      </c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</row>
    <row r="144" spans="1:32" ht="15" customHeight="1">
      <c r="A144" s="233"/>
      <c r="B144" s="229">
        <v>102</v>
      </c>
      <c r="C144" s="230">
        <v>266.8345051963301</v>
      </c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</row>
    <row r="145" spans="1:32" ht="15" customHeight="1">
      <c r="A145" s="233"/>
      <c r="B145" s="229">
        <v>103</v>
      </c>
      <c r="C145" s="230">
        <v>269.47970466448845</v>
      </c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</row>
    <row r="146" spans="1:32" ht="15" customHeight="1">
      <c r="A146" s="233"/>
      <c r="B146" s="229">
        <v>104</v>
      </c>
      <c r="C146" s="230">
        <v>272.12540534759626</v>
      </c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</row>
    <row r="147" spans="1:32" ht="15" customHeight="1">
      <c r="A147" s="233"/>
      <c r="B147" s="229">
        <v>105</v>
      </c>
      <c r="C147" s="230">
        <v>274.77160626483754</v>
      </c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</row>
    <row r="148" spans="1:32" ht="15" customHeight="1">
      <c r="A148" s="233"/>
      <c r="B148" s="229">
        <v>106</v>
      </c>
      <c r="C148" s="230">
        <v>277.41830646978906</v>
      </c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</row>
    <row r="149" spans="1:32" ht="15" customHeight="1">
      <c r="A149" s="233"/>
      <c r="B149" s="229">
        <v>107</v>
      </c>
      <c r="C149" s="230">
        <v>280.06550505039684</v>
      </c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</row>
    <row r="150" spans="1:32" ht="15" customHeight="1">
      <c r="A150" s="233"/>
      <c r="B150" s="229">
        <v>108</v>
      </c>
      <c r="C150" s="230">
        <v>282.71320112899696</v>
      </c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</row>
    <row r="151" spans="1:32" ht="15" customHeight="1">
      <c r="A151" s="233"/>
      <c r="B151" s="229">
        <v>109</v>
      </c>
      <c r="C151" s="230">
        <v>285.3613938623011</v>
      </c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</row>
    <row r="152" spans="1:32" ht="15" customHeight="1">
      <c r="A152" s="233"/>
      <c r="B152" s="229">
        <v>110</v>
      </c>
      <c r="C152" s="230">
        <v>288.01008244140229</v>
      </c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</row>
    <row r="153" spans="1:32" ht="15" customHeight="1">
      <c r="A153" s="233"/>
      <c r="B153" s="229">
        <v>111</v>
      </c>
      <c r="C153" s="230">
        <v>290.65926609177535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</row>
    <row r="154" spans="1:32" ht="15" customHeight="1">
      <c r="A154" s="233"/>
      <c r="B154" s="229">
        <v>112</v>
      </c>
      <c r="C154" s="230">
        <v>293.30894407327906</v>
      </c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</row>
    <row r="155" spans="1:32" ht="15" customHeight="1">
      <c r="A155" s="233"/>
      <c r="B155" s="229">
        <v>113</v>
      </c>
      <c r="C155" s="230">
        <v>295.95911568014895</v>
      </c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</row>
    <row r="156" spans="1:32" ht="15" customHeight="1">
      <c r="A156" s="233"/>
      <c r="B156" s="229">
        <v>114</v>
      </c>
      <c r="C156" s="230">
        <v>298.60978024100302</v>
      </c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</row>
    <row r="157" spans="1:32" ht="15" customHeight="1">
      <c r="A157" s="233"/>
      <c r="B157" s="229">
        <v>115</v>
      </c>
      <c r="C157" s="230">
        <v>301.26093711883755</v>
      </c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</row>
    <row r="158" spans="1:32" ht="15" customHeight="1">
      <c r="A158" s="233"/>
      <c r="B158" s="229">
        <v>116</v>
      </c>
      <c r="C158" s="230">
        <v>303.91258571103629</v>
      </c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</row>
    <row r="159" spans="1:32" ht="15" customHeight="1">
      <c r="A159" s="233"/>
      <c r="B159" s="229">
        <v>117</v>
      </c>
      <c r="C159" s="230">
        <v>306.56472544936116</v>
      </c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</row>
    <row r="160" spans="1:32" ht="15" customHeight="1">
      <c r="A160" s="233"/>
      <c r="B160" s="229">
        <v>118</v>
      </c>
      <c r="C160" s="230">
        <v>309.21735579995158</v>
      </c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</row>
    <row r="161" spans="1:32" ht="15" customHeight="1">
      <c r="A161" s="233"/>
      <c r="B161" s="229">
        <v>119</v>
      </c>
      <c r="C161" s="230">
        <v>311.87047626332884</v>
      </c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</row>
    <row r="162" spans="1:32" ht="15" customHeight="1">
      <c r="A162" s="233"/>
      <c r="B162" s="229">
        <v>120</v>
      </c>
      <c r="C162" s="230">
        <v>314.52408637440061</v>
      </c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</row>
    <row r="163" spans="1:32" ht="15" customHeight="1">
      <c r="A163" s="233"/>
      <c r="B163" s="229">
        <v>121</v>
      </c>
      <c r="C163" s="230">
        <v>317.17818570244879</v>
      </c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</row>
    <row r="164" spans="1:32" ht="15" customHeight="1">
      <c r="A164" s="233"/>
      <c r="B164" s="229">
        <v>122</v>
      </c>
      <c r="C164" s="230">
        <v>319.83277385113917</v>
      </c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</row>
    <row r="165" spans="1:32" ht="15" customHeight="1">
      <c r="A165" s="233"/>
      <c r="B165" s="229">
        <v>123</v>
      </c>
      <c r="C165" s="230">
        <v>322.4878504585194</v>
      </c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32" ht="15" customHeight="1">
      <c r="A166" s="233"/>
      <c r="B166" s="229">
        <v>124</v>
      </c>
      <c r="C166" s="230">
        <v>325.14341519701594</v>
      </c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</row>
    <row r="167" spans="1:32" ht="15" customHeight="1">
      <c r="A167" s="233"/>
      <c r="B167" s="229">
        <v>125</v>
      </c>
      <c r="C167" s="230">
        <v>327.79946777343969</v>
      </c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</row>
    <row r="168" spans="1:32" ht="15" customHeight="1">
      <c r="A168" s="233"/>
      <c r="B168" s="229">
        <v>126</v>
      </c>
      <c r="C168" s="230">
        <v>330.45600792897619</v>
      </c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</row>
    <row r="169" spans="1:32" ht="15" customHeight="1">
      <c r="A169" s="233"/>
      <c r="B169" s="229">
        <v>127</v>
      </c>
      <c r="C169" s="230">
        <v>333.11303543919996</v>
      </c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</row>
    <row r="170" spans="1:32" ht="15" customHeight="1">
      <c r="A170" s="233"/>
      <c r="B170" s="229">
        <v>128</v>
      </c>
      <c r="C170" s="230">
        <v>335.77055011405952</v>
      </c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</row>
    <row r="171" spans="1:32" ht="15" customHeight="1">
      <c r="A171" s="233"/>
      <c r="B171" s="229">
        <v>129</v>
      </c>
      <c r="C171" s="230">
        <v>338.4285517978899</v>
      </c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</row>
    <row r="172" spans="1:32" ht="15" customHeight="1">
      <c r="A172" s="233"/>
      <c r="B172" s="229">
        <v>130</v>
      </c>
      <c r="C172" s="230">
        <v>341.08704036940304</v>
      </c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</row>
    <row r="173" spans="1:32" ht="15" customHeight="1">
      <c r="A173" s="233"/>
      <c r="B173" s="229">
        <v>131</v>
      </c>
      <c r="C173" s="230">
        <v>343.74601574169196</v>
      </c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</row>
    <row r="174" spans="1:32" ht="15" customHeight="1">
      <c r="A174" s="233"/>
      <c r="B174" s="229">
        <v>132</v>
      </c>
      <c r="C174" s="230">
        <v>346.40547786223055</v>
      </c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</row>
    <row r="175" spans="1:32" ht="15" customHeight="1">
      <c r="A175" s="233"/>
      <c r="B175" s="229">
        <v>133</v>
      </c>
      <c r="C175" s="230">
        <v>349.06542671288139</v>
      </c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</row>
    <row r="176" spans="1:32" ht="15" customHeight="1">
      <c r="A176" s="233"/>
      <c r="B176" s="229">
        <v>134</v>
      </c>
      <c r="C176" s="230">
        <v>351.72586230987775</v>
      </c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</row>
    <row r="177" spans="1:32" ht="15" customHeight="1">
      <c r="A177" s="233"/>
      <c r="B177" s="229">
        <v>135</v>
      </c>
      <c r="C177" s="230">
        <v>354.38678470383775</v>
      </c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</row>
    <row r="178" spans="1:32" ht="15" customHeight="1">
      <c r="A178" s="233"/>
      <c r="B178" s="229">
        <v>136</v>
      </c>
      <c r="C178" s="230">
        <v>357.04819397976036</v>
      </c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</row>
    <row r="179" spans="1:32" ht="15" customHeight="1">
      <c r="A179" s="233"/>
      <c r="B179" s="229">
        <v>137</v>
      </c>
      <c r="C179" s="230">
        <v>359.71009025702824</v>
      </c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</row>
    <row r="180" spans="1:32" ht="15" customHeight="1">
      <c r="A180" s="233"/>
      <c r="B180" s="229">
        <v>138</v>
      </c>
      <c r="C180" s="230">
        <v>362.37247368939842</v>
      </c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</row>
    <row r="181" spans="1:32" ht="15" customHeight="1">
      <c r="A181" s="233"/>
      <c r="B181" s="229">
        <v>139</v>
      </c>
      <c r="C181" s="230">
        <v>365.0353444650155</v>
      </c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</row>
    <row r="182" spans="1:32" ht="15" customHeight="1">
      <c r="A182" s="233"/>
      <c r="B182" s="229">
        <v>140</v>
      </c>
      <c r="C182" s="230">
        <v>367.69870280639964</v>
      </c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</row>
    <row r="183" spans="1:32" ht="15" customHeight="1">
      <c r="A183" s="233"/>
      <c r="B183" s="229">
        <v>141</v>
      </c>
      <c r="C183" s="230">
        <v>370.36254897046001</v>
      </c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</row>
    <row r="184" spans="1:32" ht="15" customHeight="1">
      <c r="A184" s="233"/>
      <c r="B184" s="229">
        <v>142</v>
      </c>
      <c r="C184" s="230">
        <v>373.02688324847742</v>
      </c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</row>
    <row r="185" spans="1:32" ht="15" customHeight="1">
      <c r="A185" s="233"/>
      <c r="B185" s="229">
        <v>143</v>
      </c>
      <c r="C185" s="230">
        <v>375.691705966119</v>
      </c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</row>
    <row r="186" spans="1:32" ht="15" customHeight="1">
      <c r="A186" s="233"/>
      <c r="B186" s="229">
        <v>144</v>
      </c>
      <c r="C186" s="230">
        <v>378.35701748343007</v>
      </c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</row>
    <row r="187" spans="1:32" ht="15" customHeight="1">
      <c r="A187" s="233"/>
      <c r="B187" s="229">
        <v>145</v>
      </c>
      <c r="C187" s="230">
        <v>381.02281819483846</v>
      </c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</row>
    <row r="188" spans="1:32" ht="15" customHeight="1">
      <c r="A188" s="233"/>
      <c r="B188" s="229">
        <v>146</v>
      </c>
      <c r="C188" s="230">
        <v>383.68910852915656</v>
      </c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</row>
    <row r="189" spans="1:32" ht="15" customHeight="1">
      <c r="A189" s="233"/>
      <c r="B189" s="234">
        <v>147</v>
      </c>
      <c r="C189" s="230">
        <v>386.35588894957021</v>
      </c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</row>
    <row r="190" spans="1:32" ht="15" customHeight="1">
      <c r="A190" s="233"/>
      <c r="B190" s="234">
        <v>148</v>
      </c>
      <c r="C190" s="230">
        <v>389.02315995365115</v>
      </c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</row>
    <row r="191" spans="1:32" ht="15" customHeight="1">
      <c r="A191" s="233"/>
      <c r="B191" s="234">
        <v>149</v>
      </c>
      <c r="C191" s="230">
        <v>391.69092207335109</v>
      </c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</row>
    <row r="192" spans="1:32" ht="15" customHeight="1">
      <c r="A192" s="233"/>
      <c r="B192" s="234">
        <v>150</v>
      </c>
      <c r="C192" s="230">
        <v>394.35917587499961</v>
      </c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</row>
    <row r="193" spans="1:32" ht="15" customHeight="1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</row>
    <row r="194" spans="1:32" ht="15" customHeight="1">
      <c r="A194" s="11" t="s">
        <v>2</v>
      </c>
      <c r="B194" s="233"/>
      <c r="C194" s="233"/>
      <c r="D194" s="233"/>
      <c r="E194" s="233"/>
      <c r="F194" s="233"/>
      <c r="G194" s="233"/>
      <c r="H194" s="233"/>
      <c r="I194" s="233"/>
      <c r="J194" s="233"/>
      <c r="K194" s="275" t="s">
        <v>157</v>
      </c>
      <c r="L194" s="275"/>
      <c r="M194" s="233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</row>
    <row r="195" spans="1:32" ht="1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</row>
    <row r="196" spans="1:32" ht="1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</row>
    <row r="197" spans="1:32" ht="1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</row>
    <row r="198" spans="1:32" ht="1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</row>
    <row r="199" spans="1:32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</row>
    <row r="200" spans="1:32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</row>
    <row r="201" spans="1:32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</row>
    <row r="202" spans="1:32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</row>
    <row r="203" spans="1:32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</row>
    <row r="204" spans="1:32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</row>
    <row r="205" spans="1:32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</row>
    <row r="206" spans="1:32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</row>
    <row r="207" spans="1:32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</row>
    <row r="208" spans="1:32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</row>
    <row r="209" spans="1:13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</row>
    <row r="210" spans="1:13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</row>
    <row r="211" spans="1:13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</row>
    <row r="212" spans="1:13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</row>
    <row r="213" spans="1:13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</row>
    <row r="214" spans="1:13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</row>
    <row r="215" spans="1:13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</row>
    <row r="216" spans="1:13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</row>
    <row r="217" spans="1:13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</row>
    <row r="218" spans="1:13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</row>
    <row r="219" spans="1:13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</row>
    <row r="220" spans="1:13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</row>
    <row r="221" spans="1:13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</row>
    <row r="222" spans="1:13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</row>
    <row r="223" spans="1:13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</row>
    <row r="224" spans="1:13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</row>
    <row r="225" spans="1:13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</row>
    <row r="226" spans="1:13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</row>
  </sheetData>
  <mergeCells count="13">
    <mergeCell ref="K194:L194"/>
    <mergeCell ref="B27:D27"/>
    <mergeCell ref="C28:D28"/>
    <mergeCell ref="A1:I1"/>
    <mergeCell ref="H2:I2"/>
    <mergeCell ref="H3:I3"/>
    <mergeCell ref="B5:B6"/>
    <mergeCell ref="H6:I6"/>
    <mergeCell ref="F21:I21"/>
    <mergeCell ref="F22:I22"/>
    <mergeCell ref="F23:I23"/>
    <mergeCell ref="B7:D7"/>
    <mergeCell ref="F16:G16"/>
  </mergeCells>
  <dataValidations count="1">
    <dataValidation type="list" allowBlank="1" showInputMessage="1" showErrorMessage="1" sqref="B40:B41">
      <formula1>$E$2:$E$149</formula1>
    </dataValidation>
  </dataValidations>
  <hyperlinks>
    <hyperlink ref="B24" r:id="rId1" location="sgconversion "/>
    <hyperlink ref="F22" r:id="rId2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03"/>
  <sheetViews>
    <sheetView workbookViewId="0">
      <selection sqref="A1:I1"/>
    </sheetView>
  </sheetViews>
  <sheetFormatPr defaultColWidth="9.140625" defaultRowHeight="15"/>
  <cols>
    <col min="1" max="1" width="17.5703125" style="2" customWidth="1"/>
    <col min="2" max="2" width="45.5703125" style="2" customWidth="1"/>
    <col min="3" max="4" width="25.7109375" style="2" customWidth="1"/>
    <col min="5" max="5" width="10.7109375" style="2" customWidth="1"/>
    <col min="6" max="6" width="46.7109375" style="2" customWidth="1"/>
    <col min="7" max="7" width="7.7109375" style="2" customWidth="1"/>
    <col min="8" max="9" width="18.7109375" style="2" customWidth="1"/>
    <col min="10" max="10" width="8.85546875" style="5" customWidth="1"/>
    <col min="11" max="34" width="8.85546875" style="2" customWidth="1"/>
    <col min="35" max="16384" width="9.140625" style="2"/>
  </cols>
  <sheetData>
    <row r="1" spans="1:35" ht="22.5" customHeight="1">
      <c r="A1" s="294" t="s">
        <v>178</v>
      </c>
      <c r="B1" s="295"/>
      <c r="C1" s="295"/>
      <c r="D1" s="295"/>
      <c r="E1" s="295"/>
      <c r="F1" s="295"/>
      <c r="G1" s="295"/>
      <c r="H1" s="295"/>
      <c r="I1" s="296"/>
      <c r="J1" s="190"/>
      <c r="K1" s="191"/>
      <c r="L1" s="41"/>
      <c r="M1" s="6"/>
      <c r="N1" s="6"/>
      <c r="O1" s="6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22.5" customHeight="1">
      <c r="A2" s="14"/>
      <c r="B2" s="175" t="s">
        <v>88</v>
      </c>
      <c r="C2" s="177" t="s">
        <v>62</v>
      </c>
      <c r="D2" s="177" t="s">
        <v>176</v>
      </c>
      <c r="E2" s="177"/>
      <c r="F2" s="177"/>
      <c r="G2" s="177"/>
      <c r="H2" s="253"/>
      <c r="I2" s="254"/>
      <c r="J2" s="190"/>
      <c r="K2" s="191"/>
      <c r="L2" s="41"/>
      <c r="M2" s="7"/>
      <c r="N2" s="8"/>
      <c r="O2" s="9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1"/>
      <c r="AI2" s="11"/>
    </row>
    <row r="3" spans="1:35" ht="22.5" customHeight="1">
      <c r="A3" s="14"/>
      <c r="B3" s="129" t="s">
        <v>89</v>
      </c>
      <c r="C3" s="261" t="s">
        <v>185</v>
      </c>
      <c r="D3" s="262"/>
      <c r="E3" s="15"/>
      <c r="F3" s="130" t="s">
        <v>94</v>
      </c>
      <c r="G3" s="177"/>
      <c r="H3" s="253"/>
      <c r="I3" s="254"/>
      <c r="J3" s="190"/>
      <c r="K3" s="191"/>
      <c r="L3" s="41"/>
      <c r="M3" s="7"/>
      <c r="N3" s="8"/>
      <c r="O3" s="9"/>
      <c r="P3" s="199"/>
      <c r="Q3" s="198"/>
      <c r="R3" s="199"/>
      <c r="S3" s="198"/>
      <c r="T3" s="199"/>
      <c r="U3" s="198"/>
      <c r="V3" s="199"/>
      <c r="W3" s="198"/>
      <c r="X3" s="199"/>
      <c r="Y3" s="198"/>
      <c r="Z3" s="199"/>
      <c r="AA3" s="198"/>
      <c r="AB3" s="199"/>
      <c r="AC3" s="198"/>
      <c r="AD3" s="199"/>
      <c r="AE3" s="198"/>
      <c r="AF3" s="199"/>
      <c r="AG3" s="198"/>
      <c r="AH3" s="11"/>
      <c r="AI3" s="11"/>
    </row>
    <row r="4" spans="1:35" ht="22.5" customHeight="1">
      <c r="A4" s="14"/>
      <c r="B4" s="100">
        <v>30</v>
      </c>
      <c r="C4" s="194">
        <v>500</v>
      </c>
      <c r="D4" s="207">
        <v>500</v>
      </c>
      <c r="E4" s="15"/>
      <c r="F4" s="16">
        <f>+C4+D4</f>
        <v>1000</v>
      </c>
      <c r="G4" s="17"/>
      <c r="H4" s="177"/>
      <c r="I4" s="18"/>
      <c r="J4" s="190"/>
      <c r="K4" s="191"/>
      <c r="L4" s="41"/>
      <c r="M4" s="7"/>
      <c r="N4" s="8"/>
      <c r="O4" s="9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0"/>
      <c r="AE4" s="200"/>
      <c r="AF4" s="200"/>
      <c r="AG4" s="200"/>
      <c r="AH4" s="11"/>
      <c r="AI4" s="11"/>
    </row>
    <row r="5" spans="1:35" ht="22.5" customHeight="1">
      <c r="A5" s="14"/>
      <c r="B5" s="148" t="s">
        <v>53</v>
      </c>
      <c r="C5" s="264" t="s">
        <v>93</v>
      </c>
      <c r="D5" s="264"/>
      <c r="E5" s="17"/>
      <c r="F5" s="17"/>
      <c r="G5" s="17"/>
      <c r="H5" s="17"/>
      <c r="I5" s="18"/>
      <c r="J5" s="190"/>
      <c r="K5" s="191"/>
      <c r="L5" s="41"/>
      <c r="M5" s="7"/>
      <c r="N5" s="8"/>
      <c r="O5" s="9"/>
      <c r="P5" s="1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</row>
    <row r="6" spans="1:35" ht="22.5" customHeight="1">
      <c r="A6" s="14"/>
      <c r="B6" s="148" t="s">
        <v>55</v>
      </c>
      <c r="C6" s="17" t="s">
        <v>65</v>
      </c>
      <c r="D6" s="17" t="s">
        <v>189</v>
      </c>
      <c r="E6" s="177"/>
      <c r="F6" s="130" t="s">
        <v>23</v>
      </c>
      <c r="G6" s="17"/>
      <c r="H6" s="253" t="s">
        <v>175</v>
      </c>
      <c r="I6" s="254"/>
      <c r="J6" s="190"/>
      <c r="K6" s="191"/>
      <c r="L6" s="41"/>
      <c r="M6" s="7"/>
      <c r="N6" s="8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2.5" customHeight="1">
      <c r="A7" s="14"/>
      <c r="B7" s="148" t="s">
        <v>56</v>
      </c>
      <c r="C7" s="169">
        <f>+C4/A39</f>
        <v>502.40248870096804</v>
      </c>
      <c r="D7" s="169">
        <f>+D4/H7</f>
        <v>232.55813953488374</v>
      </c>
      <c r="E7" s="17"/>
      <c r="F7" s="174">
        <f>+C7+D7</f>
        <v>734.9606282358518</v>
      </c>
      <c r="G7" s="17"/>
      <c r="H7" s="20">
        <v>2.15</v>
      </c>
      <c r="I7" s="18" t="s">
        <v>10</v>
      </c>
      <c r="J7" s="190"/>
      <c r="K7" s="191"/>
      <c r="L7" s="41"/>
      <c r="M7" s="7"/>
      <c r="N7" s="8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22.5" customHeight="1">
      <c r="A8" s="14"/>
      <c r="B8" s="148" t="s">
        <v>57</v>
      </c>
      <c r="C8" s="149" t="s">
        <v>50</v>
      </c>
      <c r="D8" s="17"/>
      <c r="E8" s="17"/>
      <c r="F8" s="17"/>
      <c r="G8" s="17"/>
      <c r="H8" s="19"/>
      <c r="I8" s="18"/>
      <c r="J8" s="190"/>
      <c r="K8" s="191"/>
      <c r="L8" s="41"/>
      <c r="M8" s="7"/>
      <c r="N8" s="8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22.5" customHeight="1">
      <c r="A9" s="14"/>
      <c r="B9" s="148" t="s">
        <v>58</v>
      </c>
      <c r="C9" s="148" t="s">
        <v>187</v>
      </c>
      <c r="D9" s="22"/>
      <c r="E9" s="113"/>
      <c r="F9" s="148" t="s">
        <v>186</v>
      </c>
      <c r="G9" s="19"/>
      <c r="H9" s="162">
        <f>+$D$4/$F$4</f>
        <v>0.5</v>
      </c>
      <c r="I9" s="178" t="s">
        <v>68</v>
      </c>
      <c r="J9" s="190"/>
      <c r="K9" s="191"/>
      <c r="L9" s="41"/>
      <c r="M9" s="7"/>
      <c r="N9" s="8"/>
      <c r="O9" s="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22.5" customHeight="1">
      <c r="A10" s="14"/>
      <c r="B10" s="148" t="s">
        <v>54</v>
      </c>
      <c r="C10" s="148" t="s">
        <v>69</v>
      </c>
      <c r="D10" s="22"/>
      <c r="E10" s="113"/>
      <c r="F10" s="148" t="s">
        <v>78</v>
      </c>
      <c r="G10" s="19"/>
      <c r="H10" s="128">
        <f>+F4/F7</f>
        <v>1.3606171018988189</v>
      </c>
      <c r="I10" s="178" t="s">
        <v>9</v>
      </c>
      <c r="J10" s="190"/>
      <c r="K10" s="191"/>
      <c r="L10" s="41"/>
      <c r="M10" s="7"/>
      <c r="N10" s="8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22.5" customHeight="1">
      <c r="A11" s="14"/>
      <c r="B11" s="148" t="s">
        <v>161</v>
      </c>
      <c r="C11" s="148" t="s">
        <v>163</v>
      </c>
      <c r="D11" s="22"/>
      <c r="E11" s="113"/>
      <c r="F11" s="148"/>
      <c r="G11" s="177"/>
      <c r="H11" s="35"/>
      <c r="I11" s="21"/>
      <c r="J11" s="190"/>
      <c r="K11" s="191"/>
      <c r="L11" s="41"/>
      <c r="M11" s="7"/>
      <c r="N11" s="8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22.5" customHeight="1">
      <c r="A12" s="14"/>
      <c r="B12" s="19"/>
      <c r="C12" s="19"/>
      <c r="D12" s="19"/>
      <c r="E12" s="19"/>
      <c r="F12" s="164" t="s">
        <v>188</v>
      </c>
      <c r="G12" s="22"/>
      <c r="H12" s="206">
        <f>D7/F7</f>
        <v>0.31642258183693467</v>
      </c>
      <c r="I12" s="18" t="s">
        <v>164</v>
      </c>
      <c r="J12" s="190"/>
      <c r="K12" s="191"/>
      <c r="L12" s="41"/>
      <c r="M12" s="7"/>
      <c r="N12" s="8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22.5" customHeight="1">
      <c r="A13" s="14"/>
      <c r="B13" s="19"/>
      <c r="C13" s="19"/>
      <c r="D13" s="19"/>
      <c r="E13" s="19"/>
      <c r="F13" s="19"/>
      <c r="G13" s="22"/>
      <c r="H13" s="19"/>
      <c r="I13" s="18"/>
      <c r="J13" s="190"/>
      <c r="K13" s="191"/>
      <c r="L13" s="41"/>
      <c r="M13" s="7"/>
      <c r="N13" s="8"/>
      <c r="O13" s="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22.5" customHeight="1">
      <c r="A14" s="14"/>
      <c r="B14" s="293" t="str">
        <f>IF(H12&gt;A40,"You have used too much Calcium Chloride. No more Calcium Chloride can be dissolved in the indicated amount of water at this temperature","")</f>
        <v/>
      </c>
      <c r="C14" s="293"/>
      <c r="D14" s="293"/>
      <c r="E14" s="293"/>
      <c r="F14" s="293"/>
      <c r="G14" s="19"/>
      <c r="H14" s="19"/>
      <c r="I14" s="18"/>
      <c r="J14" s="190"/>
      <c r="K14" s="191"/>
      <c r="L14" s="41"/>
      <c r="M14" s="7"/>
      <c r="N14" s="8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22.5" customHeight="1">
      <c r="A15" s="14"/>
      <c r="B15" s="205"/>
      <c r="C15" s="205"/>
      <c r="D15" s="205"/>
      <c r="E15" s="205"/>
      <c r="F15" s="205"/>
      <c r="G15" s="19"/>
      <c r="H15" s="19"/>
      <c r="I15" s="23"/>
      <c r="J15" s="190"/>
      <c r="K15" s="191"/>
      <c r="L15" s="41"/>
      <c r="M15" s="7"/>
      <c r="N15" s="8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22.5" customHeight="1">
      <c r="A16" s="14"/>
      <c r="B16" s="292" t="str">
        <f>+A41</f>
        <v>At 30 °C   100 g of Calcium Chloride can be dissolved per 100 ml of water. Gives 31,64 %  Vol. %</v>
      </c>
      <c r="C16" s="292"/>
      <c r="D16" s="292"/>
      <c r="E16" s="292"/>
      <c r="F16" s="292"/>
      <c r="G16" s="298" t="s">
        <v>182</v>
      </c>
      <c r="H16" s="298"/>
      <c r="I16" s="203" t="str">
        <f>CONCATENATE(C4," ml water")</f>
        <v>500 ml water</v>
      </c>
      <c r="J16" s="190"/>
      <c r="K16" s="191"/>
      <c r="L16" s="41"/>
      <c r="M16" s="7"/>
      <c r="N16" s="8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22.5" customHeight="1">
      <c r="A17" s="14"/>
      <c r="B17" s="292"/>
      <c r="C17" s="292"/>
      <c r="D17" s="292"/>
      <c r="E17" s="292"/>
      <c r="F17" s="292"/>
      <c r="G17" s="177"/>
      <c r="H17" s="15">
        <f>A44*C4/100</f>
        <v>500</v>
      </c>
      <c r="I17" s="203" t="s">
        <v>179</v>
      </c>
      <c r="J17" s="190"/>
      <c r="K17" s="191"/>
      <c r="L17" s="41"/>
      <c r="M17" s="7"/>
      <c r="N17" s="8"/>
      <c r="O17" s="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22.5" customHeight="1">
      <c r="A18" s="14"/>
      <c r="B18" s="293" t="str">
        <f>IF(H12&gt;A40,"If you have used too much Calcium Chloride try to raise the water temperature","")</f>
        <v/>
      </c>
      <c r="C18" s="293"/>
      <c r="D18" s="293"/>
      <c r="E18" s="293"/>
      <c r="F18" s="293"/>
      <c r="G18" s="253" t="str">
        <f>CONCATENATE(F45,A38,F46)</f>
        <v xml:space="preserve">At 30 °C   </v>
      </c>
      <c r="H18" s="253"/>
      <c r="I18" s="254"/>
      <c r="J18" s="190"/>
      <c r="K18" s="191"/>
      <c r="L18" s="41"/>
      <c r="M18" s="7"/>
      <c r="N18" s="8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22.5" customHeight="1">
      <c r="A19" s="14"/>
      <c r="B19" s="297" t="str">
        <f>CONCATENATE(B38,C38,D38,E38,G38,H38,F50,F51,F52)</f>
        <v>The mixture gives  735  ml  at  30  °C  and 100 ml  weight 136 grams</v>
      </c>
      <c r="C19" s="297"/>
      <c r="D19" s="297"/>
      <c r="E19" s="297"/>
      <c r="F19" s="297"/>
      <c r="G19" s="204"/>
      <c r="H19" s="204"/>
      <c r="I19" s="167"/>
      <c r="J19" s="190"/>
      <c r="K19" s="191"/>
      <c r="L19" s="41"/>
      <c r="M19" s="7"/>
      <c r="N19" s="8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22.5" customHeight="1">
      <c r="A20" s="14"/>
      <c r="B20" s="19"/>
      <c r="C20" s="19"/>
      <c r="D20" s="19"/>
      <c r="E20" s="19"/>
      <c r="F20" s="19"/>
      <c r="G20" s="19"/>
      <c r="H20" s="19"/>
      <c r="I20" s="167"/>
      <c r="J20" s="190"/>
      <c r="K20" s="191"/>
      <c r="L20" s="41"/>
      <c r="M20" s="7"/>
      <c r="N20" s="8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22.5" customHeight="1">
      <c r="A21" s="24"/>
      <c r="B21" s="19"/>
      <c r="C21" s="196" t="s">
        <v>183</v>
      </c>
      <c r="D21" s="19"/>
      <c r="E21" s="19"/>
      <c r="F21" s="19"/>
      <c r="G21" s="177"/>
      <c r="H21" s="177"/>
      <c r="I21" s="23"/>
      <c r="J21" s="190"/>
      <c r="K21" s="191"/>
      <c r="L21" s="41"/>
      <c r="M21" s="7"/>
      <c r="N21" s="8"/>
      <c r="O21" s="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22.5" customHeight="1">
      <c r="A22" s="14"/>
      <c r="B22" s="148"/>
      <c r="C22" s="202" t="s">
        <v>5</v>
      </c>
      <c r="D22" s="22"/>
      <c r="E22" s="22"/>
      <c r="F22" s="148"/>
      <c r="G22" s="22"/>
      <c r="H22" s="177"/>
      <c r="I22" s="23"/>
      <c r="J22" s="190"/>
      <c r="K22" s="191"/>
      <c r="L22" s="41"/>
      <c r="M22" s="10"/>
      <c r="N22" s="10"/>
      <c r="O22" s="10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22.5" customHeight="1">
      <c r="A23" s="14"/>
      <c r="B23" s="19"/>
      <c r="C23" s="149" t="s">
        <v>160</v>
      </c>
      <c r="D23" s="177"/>
      <c r="E23" s="177"/>
      <c r="F23" s="19"/>
      <c r="G23" s="177"/>
      <c r="H23" s="25"/>
      <c r="I23" s="26"/>
      <c r="J23" s="190"/>
      <c r="K23" s="191"/>
      <c r="L23" s="4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22.5" customHeight="1" thickBot="1">
      <c r="A24" s="28" t="s">
        <v>2</v>
      </c>
      <c r="B24" s="187"/>
      <c r="C24" s="29"/>
      <c r="D24" s="188"/>
      <c r="E24" s="188"/>
      <c r="F24" s="187"/>
      <c r="G24" s="188"/>
      <c r="H24" s="188"/>
      <c r="I24" s="197" t="s">
        <v>157</v>
      </c>
      <c r="J24" s="190"/>
      <c r="K24" s="191"/>
      <c r="L24" s="4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>
      <c r="A25" s="7" t="s">
        <v>170</v>
      </c>
      <c r="B25" s="7" t="s">
        <v>190</v>
      </c>
      <c r="C25" s="7" t="s">
        <v>191</v>
      </c>
      <c r="D25" s="7" t="s">
        <v>192</v>
      </c>
      <c r="E25" s="10"/>
      <c r="F25" s="10"/>
      <c r="G25" s="10"/>
      <c r="H25" s="10"/>
      <c r="I25" s="10"/>
      <c r="J25" s="190"/>
      <c r="K25" s="191"/>
      <c r="L25" s="4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>
      <c r="A26" s="160">
        <v>4</v>
      </c>
      <c r="B26" s="179">
        <v>1</v>
      </c>
      <c r="C26" s="180">
        <v>0.22382671480144403</v>
      </c>
      <c r="D26" s="189">
        <f>+ROUND(C26*100,2)</f>
        <v>22.38</v>
      </c>
      <c r="E26" s="153" t="str">
        <f>CONCATENATE($F$45,B44,$F$46,C44,$F$47,D26,$F$48,$F$49)</f>
        <v>At 4 °C   62 g of Calcium Chloride can be dissolved per 100 ml of water. Gives 22,38 %  Vol. %</v>
      </c>
      <c r="F26" s="151"/>
      <c r="G26" s="10"/>
      <c r="H26" s="10"/>
      <c r="I26" s="10"/>
      <c r="J26" s="190"/>
      <c r="K26" s="191"/>
      <c r="L26" s="4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>
      <c r="A27" s="160">
        <v>10</v>
      </c>
      <c r="B27" s="179">
        <v>0.9991025</v>
      </c>
      <c r="C27" s="180">
        <v>0.23198284213947612</v>
      </c>
      <c r="D27" s="189">
        <f t="shared" ref="D27:D36" si="0">+ROUND(C27*100,2)</f>
        <v>23.2</v>
      </c>
      <c r="E27" s="153" t="str">
        <f t="shared" ref="E27:E36" si="1">CONCATENATE($F$45,B45,$F$46,C45,$F$47,D27,$F$48,$F$49)</f>
        <v>At 10 °C   65 g of Calcium Chloride can be dissolved per 100 ml of water. Gives 23,2 %  Vol. %</v>
      </c>
      <c r="F27" s="11"/>
      <c r="G27" s="11"/>
      <c r="H27" s="11"/>
      <c r="I27" s="11"/>
      <c r="J27" s="190"/>
      <c r="K27" s="191"/>
      <c r="L27" s="4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>
      <c r="A28" s="160">
        <v>20</v>
      </c>
      <c r="B28" s="179">
        <v>0.99820500000000001</v>
      </c>
      <c r="C28" s="180">
        <v>0.2569970296037179</v>
      </c>
      <c r="D28" s="189">
        <f t="shared" si="0"/>
        <v>25.7</v>
      </c>
      <c r="E28" s="153" t="str">
        <f t="shared" si="1"/>
        <v>At 20 °C   74,5 g of Calcium Chloride can be dissolved per 100 ml of water. Gives 25,7 %  Vol. %</v>
      </c>
      <c r="F28" s="15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>
      <c r="A29" s="160">
        <v>30</v>
      </c>
      <c r="B29" s="179">
        <v>0.99521799999999994</v>
      </c>
      <c r="C29" s="180">
        <v>0.31642258183693467</v>
      </c>
      <c r="D29" s="189">
        <f t="shared" si="0"/>
        <v>31.64</v>
      </c>
      <c r="E29" s="153" t="str">
        <f t="shared" si="1"/>
        <v>At 30 °C   100 g of Calcium Chloride can be dissolved per 100 ml of water. Gives 31,64 %  Vol. %</v>
      </c>
      <c r="F29" s="11"/>
      <c r="G29" s="11"/>
      <c r="H29" s="154"/>
      <c r="I29" s="176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>
      <c r="A30" s="160">
        <v>40</v>
      </c>
      <c r="B30" s="179">
        <v>0.99223099999999997</v>
      </c>
      <c r="C30" s="180">
        <v>0.37498188537615462</v>
      </c>
      <c r="D30" s="189">
        <f t="shared" si="0"/>
        <v>37.5</v>
      </c>
      <c r="E30" s="153" t="str">
        <f t="shared" si="1"/>
        <v>At 40 °C   130 g of Calcium Chloride can be dissolved per 100 ml of water. Gives 37,5 %  Vol. %</v>
      </c>
      <c r="F30" s="15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>
      <c r="A31" s="160">
        <v>50</v>
      </c>
      <c r="B31" s="179">
        <v>0.98776350000000002</v>
      </c>
      <c r="C31" s="180">
        <v>0.38280123539365934</v>
      </c>
      <c r="D31" s="189">
        <f t="shared" si="0"/>
        <v>38.28</v>
      </c>
      <c r="E31" s="153" t="str">
        <f t="shared" si="1"/>
        <v>At 50 °C   135 g of Calcium Chloride can be dissolved per 100 ml of water. Gives 38,28 %  Vol. %</v>
      </c>
      <c r="F31" s="155"/>
      <c r="G31" s="155"/>
      <c r="H31" s="155"/>
      <c r="I31" s="11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>
      <c r="A32" s="160">
        <v>60</v>
      </c>
      <c r="B32" s="179">
        <v>0.98329599999999995</v>
      </c>
      <c r="C32" s="180">
        <v>0.38693139854737757</v>
      </c>
      <c r="D32" s="189">
        <f t="shared" si="0"/>
        <v>38.69</v>
      </c>
      <c r="E32" s="153" t="str">
        <f t="shared" si="1"/>
        <v>At 60 °C   138 g of Calcium Chloride can be dissolved per 100 ml of water. Gives 38,69 %  Vol. %</v>
      </c>
      <c r="F32" s="151"/>
      <c r="G32" s="10"/>
      <c r="H32" s="10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>
      <c r="A33" s="160">
        <v>70</v>
      </c>
      <c r="B33" s="179">
        <v>0.9777229999999999</v>
      </c>
      <c r="C33" s="180">
        <v>0.3923750118084145</v>
      </c>
      <c r="D33" s="189">
        <f t="shared" si="0"/>
        <v>39.24</v>
      </c>
      <c r="E33" s="153" t="str">
        <f t="shared" si="1"/>
        <v>At 70 °C   142 g of Calcium Chloride can be dissolved per 100 ml of water. Gives 39,24 %  Vol. %</v>
      </c>
      <c r="F33" s="10"/>
      <c r="G33" s="10"/>
      <c r="H33" s="10"/>
      <c r="I33" s="11"/>
      <c r="J33" s="12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>
      <c r="A34" s="160">
        <v>80</v>
      </c>
      <c r="B34" s="179">
        <v>0.97214999999999996</v>
      </c>
      <c r="C34" s="180">
        <v>0.39764757564355752</v>
      </c>
      <c r="D34" s="189">
        <f t="shared" si="0"/>
        <v>39.76</v>
      </c>
      <c r="E34" s="153" t="str">
        <f t="shared" si="1"/>
        <v>At 80 °C   146 g of Calcium Chloride can be dissolved per 100 ml of water. Gives 39,76 %  Vol. %</v>
      </c>
      <c r="F34" s="15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>
      <c r="A35" s="160">
        <v>90</v>
      </c>
      <c r="B35" s="179">
        <v>0.96572649999999993</v>
      </c>
      <c r="C35" s="180">
        <v>0.40888901319632187</v>
      </c>
      <c r="D35" s="189">
        <f t="shared" si="0"/>
        <v>40.89</v>
      </c>
      <c r="E35" s="153" t="str">
        <f t="shared" si="1"/>
        <v>At 90 °C   154 g of Calcium Chloride can be dissolved per 100 ml of water. Gives 40,89 %  Vol. %</v>
      </c>
      <c r="F35" s="11"/>
      <c r="G35" s="11"/>
      <c r="H35" s="11"/>
      <c r="I35" s="11"/>
      <c r="J35" s="12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>
      <c r="A36" s="160">
        <v>100</v>
      </c>
      <c r="B36" s="179">
        <v>0.95930300000000002</v>
      </c>
      <c r="C36" s="180">
        <v>0.41653535546077314</v>
      </c>
      <c r="D36" s="189">
        <f t="shared" si="0"/>
        <v>41.65</v>
      </c>
      <c r="E36" s="153" t="str">
        <f t="shared" si="1"/>
        <v>At 100 °C   160 g of Calcium Chloride can be dissolved per 100 ml of water. Gives 41,65 %  Vol. %</v>
      </c>
      <c r="F36" s="11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>
      <c r="A37" s="150"/>
      <c r="B37" s="151"/>
      <c r="C37" s="152"/>
      <c r="D37" s="153"/>
      <c r="E37" s="11"/>
      <c r="F37" s="11"/>
      <c r="G37" s="11"/>
      <c r="H37" s="11"/>
      <c r="I37" s="11"/>
      <c r="J37" s="12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>
      <c r="A38" s="181">
        <f>+B4</f>
        <v>30</v>
      </c>
      <c r="B38" s="11" t="s">
        <v>167</v>
      </c>
      <c r="C38" s="154">
        <f>+ROUND(F7,0)</f>
        <v>735</v>
      </c>
      <c r="D38" s="158" t="s">
        <v>166</v>
      </c>
      <c r="E38" s="158" t="s">
        <v>168</v>
      </c>
      <c r="F38" s="158"/>
      <c r="G38" s="165">
        <f>+A38</f>
        <v>30</v>
      </c>
      <c r="H38" s="166" t="s">
        <v>169</v>
      </c>
      <c r="I38" s="11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>
      <c r="A39" s="182">
        <f>VLOOKUP($A$38,$A$26:$D$36,2)</f>
        <v>0.99521799999999994</v>
      </c>
      <c r="B39" s="10"/>
      <c r="C39" s="11"/>
      <c r="D39" s="11"/>
      <c r="E39" s="11"/>
      <c r="F39" s="11"/>
      <c r="G39" s="11"/>
      <c r="H39" s="11"/>
      <c r="I39" s="11"/>
      <c r="J39" s="1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>
      <c r="A40" s="161">
        <f>VLOOKUP($A$38,$A$26:$D$36,3)</f>
        <v>0.31642258183693467</v>
      </c>
      <c r="B40" s="11" t="str">
        <f>+F12</f>
        <v>Volume of Calcium Chloride/Volume mixture [%]</v>
      </c>
      <c r="C40" s="33"/>
      <c r="D40" s="33"/>
      <c r="E40" s="33"/>
      <c r="F40" s="33"/>
      <c r="G40" s="33"/>
      <c r="H40" s="33"/>
      <c r="I40" s="33"/>
      <c r="J40" s="32"/>
      <c r="K40" s="32"/>
      <c r="L40" s="32"/>
      <c r="M40" s="3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>
      <c r="A41" s="184" t="str">
        <f>VLOOKUP($A$38,$A$26:$F$36,5)</f>
        <v>At 30 °C   100 g of Calcium Chloride can be dissolved per 100 ml of water. Gives 31,64 %  Vol. %</v>
      </c>
      <c r="B41" s="185"/>
      <c r="C41" s="185"/>
      <c r="D41" s="185"/>
      <c r="E41" s="33"/>
      <c r="F41" s="33"/>
      <c r="G41" s="33"/>
      <c r="H41" s="33"/>
      <c r="I41" s="33"/>
      <c r="J41" s="32"/>
      <c r="K41" s="32"/>
      <c r="L41" s="32"/>
      <c r="M41" s="3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>
      <c r="A42" s="160"/>
      <c r="B42" s="11" t="s">
        <v>177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t="15.75">
      <c r="A43" s="11"/>
      <c r="B43" s="176" t="s">
        <v>162</v>
      </c>
      <c r="C43" s="252" t="s">
        <v>165</v>
      </c>
      <c r="D43" s="25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>
      <c r="A44" s="193">
        <f>VLOOKUP($A$38,$B$44:$D$54,2)</f>
        <v>100</v>
      </c>
      <c r="B44" s="176">
        <v>4</v>
      </c>
      <c r="C44" s="153">
        <v>62</v>
      </c>
      <c r="D44" s="11"/>
      <c r="E44" s="11"/>
      <c r="F44" s="153"/>
      <c r="G44" s="11"/>
      <c r="H44" s="11"/>
      <c r="I44" s="11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>
      <c r="A45" s="11"/>
      <c r="B45" s="176">
        <v>10</v>
      </c>
      <c r="C45" s="153">
        <v>65</v>
      </c>
      <c r="D45" s="11"/>
      <c r="E45" s="11"/>
      <c r="F45" s="11" t="s">
        <v>171</v>
      </c>
      <c r="G45" s="11"/>
      <c r="H45" s="11"/>
      <c r="I45" s="11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>
      <c r="A46" s="11"/>
      <c r="B46" s="176">
        <v>20</v>
      </c>
      <c r="C46" s="153">
        <v>74.5</v>
      </c>
      <c r="D46" s="11"/>
      <c r="E46" s="11"/>
      <c r="F46" s="186" t="s">
        <v>184</v>
      </c>
      <c r="G46" s="11"/>
      <c r="H46" s="11"/>
      <c r="I46" s="11"/>
      <c r="J46" s="12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>
      <c r="A47" s="11"/>
      <c r="B47" s="176">
        <v>30</v>
      </c>
      <c r="C47" s="153">
        <v>100</v>
      </c>
      <c r="D47" s="11"/>
      <c r="E47" s="11"/>
      <c r="F47" s="183" t="s">
        <v>173</v>
      </c>
      <c r="G47" s="11"/>
      <c r="H47" s="11"/>
      <c r="I47" s="11"/>
      <c r="J47" s="12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>
      <c r="A48" s="11"/>
      <c r="B48" s="176">
        <v>40</v>
      </c>
      <c r="C48" s="153">
        <v>130</v>
      </c>
      <c r="D48" s="11"/>
      <c r="E48" s="11"/>
      <c r="F48" s="183" t="s">
        <v>172</v>
      </c>
      <c r="G48" s="11"/>
      <c r="H48" s="11"/>
      <c r="I48" s="11"/>
      <c r="J48" s="12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6">
      <c r="A49" s="11"/>
      <c r="B49" s="176">
        <v>50</v>
      </c>
      <c r="C49" s="153">
        <v>135</v>
      </c>
      <c r="D49" s="11"/>
      <c r="E49" s="11"/>
      <c r="F49" s="183" t="s">
        <v>174</v>
      </c>
      <c r="G49" s="11"/>
      <c r="H49" s="11"/>
      <c r="I49" s="11"/>
      <c r="J49" s="12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6">
      <c r="A50" s="11"/>
      <c r="B50" s="176">
        <v>60</v>
      </c>
      <c r="C50" s="153">
        <v>138</v>
      </c>
      <c r="D50" s="11"/>
      <c r="E50" s="11"/>
      <c r="F50" s="11" t="s">
        <v>181</v>
      </c>
      <c r="G50" s="11"/>
      <c r="H50" s="11"/>
      <c r="I50" s="11"/>
      <c r="J50" s="12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6">
      <c r="A51" s="11"/>
      <c r="B51" s="176">
        <v>70</v>
      </c>
      <c r="C51" s="153">
        <v>142</v>
      </c>
      <c r="D51" s="11"/>
      <c r="E51" s="11"/>
      <c r="F51" s="192">
        <f>ROUND(H10*100,0)</f>
        <v>136</v>
      </c>
      <c r="G51" s="11"/>
      <c r="H51" s="11"/>
      <c r="I51" s="11"/>
      <c r="J51" s="12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6">
      <c r="A52" s="11"/>
      <c r="B52" s="176">
        <v>80</v>
      </c>
      <c r="C52" s="153">
        <v>146</v>
      </c>
      <c r="D52" s="11"/>
      <c r="E52" s="11"/>
      <c r="F52" s="11" t="s">
        <v>180</v>
      </c>
      <c r="G52" s="11"/>
      <c r="H52" s="11"/>
      <c r="I52" s="11"/>
      <c r="J52" s="12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6">
      <c r="A53" s="11"/>
      <c r="B53" s="176">
        <v>90</v>
      </c>
      <c r="C53" s="153">
        <v>154</v>
      </c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6">
      <c r="A54" s="11"/>
      <c r="B54" s="176">
        <v>100</v>
      </c>
      <c r="C54" s="153">
        <v>160</v>
      </c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6">
      <c r="A55" s="150"/>
      <c r="B55" s="151"/>
      <c r="C55" s="152"/>
      <c r="D55" s="153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6">
      <c r="A56" s="11"/>
      <c r="B56" s="11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6">
      <c r="A57" s="11"/>
      <c r="B57" s="11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6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6">
      <c r="A59" s="11"/>
      <c r="B59" s="11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6">
      <c r="A60" s="102"/>
      <c r="B60" s="102"/>
      <c r="C60" s="102"/>
      <c r="D60" s="102"/>
      <c r="E60" s="102"/>
      <c r="F60" s="102"/>
      <c r="G60" s="102"/>
      <c r="H60" s="102"/>
      <c r="I60" s="102"/>
      <c r="J60" s="12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6"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</row>
    <row r="81" spans="1:4">
      <c r="A81" s="173"/>
      <c r="B81" s="170"/>
      <c r="C81" s="171"/>
      <c r="D81" s="172"/>
    </row>
    <row r="103" spans="2:6">
      <c r="B103"/>
      <c r="F103"/>
    </row>
  </sheetData>
  <mergeCells count="13">
    <mergeCell ref="C43:D43"/>
    <mergeCell ref="B19:F19"/>
    <mergeCell ref="G16:H16"/>
    <mergeCell ref="G18:I18"/>
    <mergeCell ref="B18:F18"/>
    <mergeCell ref="H6:I6"/>
    <mergeCell ref="B16:F17"/>
    <mergeCell ref="B14:F14"/>
    <mergeCell ref="A1:I1"/>
    <mergeCell ref="H2:I2"/>
    <mergeCell ref="C3:D3"/>
    <mergeCell ref="H3:I3"/>
    <mergeCell ref="C5:D5"/>
  </mergeCells>
  <dataValidations count="1">
    <dataValidation type="list" allowBlank="1" showInputMessage="1" showErrorMessage="1" errorTitle="Temperature" error="You have chosen a wrong water temperature" promptTitle="Temperature" prompt="Select a water temperature" sqref="B4">
      <formula1>$A$26:$A$36</formula1>
    </dataValidation>
  </dataValidations>
  <hyperlinks>
    <hyperlink ref="C2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0"/>
  <sheetViews>
    <sheetView zoomScaleNormal="100" workbookViewId="0">
      <selection sqref="A1:U1"/>
    </sheetView>
  </sheetViews>
  <sheetFormatPr defaultColWidth="8.85546875" defaultRowHeight="12.75"/>
  <cols>
    <col min="1" max="16384" width="8.85546875" style="13"/>
  </cols>
  <sheetData>
    <row r="1" spans="1:21" ht="20.45" customHeight="1">
      <c r="A1" s="299" t="s">
        <v>206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21" ht="1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133"/>
    </row>
    <row r="3" spans="1:21" ht="15">
      <c r="A3" s="132" t="s">
        <v>128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  <c r="U3" s="133"/>
    </row>
    <row r="4" spans="1:21" ht="15">
      <c r="A4" s="132" t="s">
        <v>129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3"/>
      <c r="U4" s="133"/>
    </row>
    <row r="5" spans="1:21" ht="15.75">
      <c r="A5" s="132" t="s">
        <v>130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/>
      <c r="U5" s="133"/>
    </row>
    <row r="6" spans="1:21" ht="15.75">
      <c r="A6" s="132" t="s">
        <v>133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3"/>
      <c r="U6" s="133"/>
    </row>
    <row r="7" spans="1:21" ht="15.75">
      <c r="A7" s="132" t="s">
        <v>131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  <c r="U7" s="133"/>
    </row>
    <row r="8" spans="1:21" ht="15.75">
      <c r="A8" s="132" t="s">
        <v>132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3"/>
      <c r="U8" s="133"/>
    </row>
    <row r="9" spans="1:21" ht="15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3"/>
      <c r="U9" s="133"/>
    </row>
    <row r="10" spans="1:21" ht="18">
      <c r="A10" s="245" t="s">
        <v>112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3"/>
      <c r="U10" s="133"/>
    </row>
    <row r="11" spans="1:21" ht="15.75">
      <c r="A11" s="132" t="s">
        <v>137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3"/>
      <c r="U11" s="133"/>
    </row>
    <row r="12" spans="1:21" ht="15">
      <c r="A12" s="132" t="s">
        <v>136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3"/>
    </row>
    <row r="13" spans="1:21" ht="15">
      <c r="A13" s="132" t="s">
        <v>113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3"/>
      <c r="U13" s="133"/>
    </row>
    <row r="14" spans="1:21" ht="15.75">
      <c r="A14" s="132" t="s">
        <v>121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3"/>
      <c r="U14" s="133"/>
    </row>
    <row r="15" spans="1:21" ht="15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3"/>
      <c r="U15" s="133"/>
    </row>
    <row r="16" spans="1:21" ht="18">
      <c r="A16" s="245" t="s">
        <v>118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3"/>
      <c r="U16" s="133"/>
    </row>
    <row r="17" spans="1:21" ht="15.75">
      <c r="A17" s="132" t="s">
        <v>142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3"/>
      <c r="U17" s="133"/>
    </row>
    <row r="18" spans="1:21" ht="15.75">
      <c r="A18" s="132" t="s">
        <v>124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3"/>
      <c r="U18" s="133"/>
    </row>
    <row r="19" spans="1:21" ht="15">
      <c r="A19" s="132" t="s">
        <v>120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U19" s="133"/>
    </row>
    <row r="20" spans="1:21" ht="15">
      <c r="A20" s="132" t="s">
        <v>123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3"/>
      <c r="U20" s="133"/>
    </row>
    <row r="21" spans="1:21" ht="15.75">
      <c r="A21" s="132" t="s">
        <v>122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U21" s="133"/>
    </row>
    <row r="22" spans="1:21" ht="15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  <c r="U22" s="133"/>
    </row>
    <row r="23" spans="1:21" ht="18">
      <c r="A23" s="245" t="s">
        <v>125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3"/>
      <c r="U23" s="133"/>
    </row>
    <row r="24" spans="1:21" ht="15.75">
      <c r="A24" s="132" t="s">
        <v>134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3"/>
      <c r="U24" s="133"/>
    </row>
    <row r="25" spans="1:21" ht="15.75">
      <c r="A25" s="132" t="s">
        <v>135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3"/>
      <c r="U25" s="133"/>
    </row>
    <row r="26" spans="1:21" ht="15">
      <c r="A26" s="132" t="s">
        <v>144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3"/>
      <c r="U26" s="133"/>
    </row>
    <row r="27" spans="1:21" ht="15">
      <c r="A27" s="132" t="s">
        <v>143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3"/>
      <c r="U27" s="133"/>
    </row>
    <row r="28" spans="1:21" ht="15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3"/>
      <c r="U28" s="133"/>
    </row>
    <row r="29" spans="1:21" ht="18">
      <c r="A29" s="245" t="s">
        <v>201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3"/>
      <c r="U29" s="133"/>
    </row>
    <row r="30" spans="1:21" ht="15">
      <c r="A30" s="132" t="s">
        <v>202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3"/>
      <c r="U30" s="133"/>
    </row>
    <row r="31" spans="1:21" ht="1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/>
      <c r="U31" s="133"/>
    </row>
    <row r="32" spans="1:21" ht="18">
      <c r="A32" s="299" t="s">
        <v>205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</row>
    <row r="33" spans="1:21" ht="15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3"/>
      <c r="U33" s="133"/>
    </row>
    <row r="34" spans="1:21" ht="15">
      <c r="A34" s="134" t="s">
        <v>115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3"/>
      <c r="U34" s="133"/>
    </row>
    <row r="35" spans="1:21" ht="15">
      <c r="A35" s="134" t="s">
        <v>116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3"/>
      <c r="U35" s="133"/>
    </row>
    <row r="36" spans="1:21" ht="15">
      <c r="A36" s="134" t="s">
        <v>114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3"/>
      <c r="U36" s="133"/>
    </row>
    <row r="37" spans="1:21" ht="15">
      <c r="A37" s="134" t="s">
        <v>139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3"/>
      <c r="U37" s="133"/>
    </row>
    <row r="38" spans="1:21" ht="15.75">
      <c r="A38" s="134" t="s">
        <v>138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3"/>
      <c r="U38" s="133"/>
    </row>
    <row r="39" spans="1:21" ht="15">
      <c r="A39" s="134" t="s">
        <v>153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3"/>
      <c r="U39" s="133"/>
    </row>
    <row r="40" spans="1:21" ht="15">
      <c r="A40" s="134" t="s">
        <v>145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3"/>
      <c r="U40" s="133"/>
    </row>
    <row r="41" spans="1:21" ht="15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3"/>
      <c r="U41" s="133"/>
    </row>
    <row r="42" spans="1:21" ht="18">
      <c r="A42" s="246" t="s">
        <v>112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3"/>
      <c r="U42" s="133"/>
    </row>
    <row r="43" spans="1:21" ht="15">
      <c r="A43" s="134" t="s">
        <v>154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3"/>
      <c r="U43" s="133"/>
    </row>
    <row r="44" spans="1:21" ht="15">
      <c r="A44" s="134" t="s">
        <v>117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/>
      <c r="U44" s="133"/>
    </row>
    <row r="45" spans="1:21" ht="15">
      <c r="A45" s="134" t="s">
        <v>146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5">
      <c r="A46" s="134" t="s">
        <v>147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5">
      <c r="A47" s="134" t="s">
        <v>148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4.25">
      <c r="A48" s="131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8">
      <c r="A49" s="246" t="s">
        <v>119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5">
      <c r="A50" s="134" t="s">
        <v>155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5">
      <c r="A51" s="134" t="s">
        <v>126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5">
      <c r="A52" s="134" t="s">
        <v>149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5">
      <c r="A53" s="134" t="s">
        <v>150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5">
      <c r="A54" s="134" t="s">
        <v>151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4.25">
      <c r="A55" s="131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8">
      <c r="A56" s="246" t="s">
        <v>127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5">
      <c r="A57" s="134" t="s">
        <v>156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5">
      <c r="A58" s="134" t="s">
        <v>141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5">
      <c r="A59" s="134" t="s">
        <v>152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5">
      <c r="A60" s="134" t="s">
        <v>140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5">
      <c r="A61" s="134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8">
      <c r="A62" s="248" t="s">
        <v>203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5">
      <c r="A63" s="247" t="s">
        <v>204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5">
      <c r="A64" s="134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5">
      <c r="A65" s="134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5">
      <c r="A66" s="134"/>
      <c r="B66" s="133"/>
      <c r="C66" s="133"/>
      <c r="D66" s="133"/>
      <c r="E66" s="133"/>
      <c r="F66" s="133"/>
      <c r="G66" s="133"/>
      <c r="H66" s="301"/>
      <c r="I66" s="301"/>
      <c r="J66" s="301"/>
      <c r="K66" s="301"/>
      <c r="L66" s="301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5">
      <c r="A67" s="134"/>
      <c r="B67" s="133"/>
      <c r="C67" s="133"/>
      <c r="D67" s="133"/>
      <c r="E67" s="133"/>
      <c r="F67" s="133"/>
      <c r="G67" s="133"/>
      <c r="H67" s="301" t="s">
        <v>159</v>
      </c>
      <c r="I67" s="301"/>
      <c r="J67" s="301"/>
      <c r="K67" s="301"/>
      <c r="L67" s="301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5">
      <c r="A68" s="134"/>
      <c r="B68" s="133"/>
      <c r="C68" s="133"/>
      <c r="D68" s="133"/>
      <c r="E68" s="133"/>
      <c r="F68" s="133"/>
      <c r="G68" s="133"/>
      <c r="H68" s="302" t="s">
        <v>5</v>
      </c>
      <c r="I68" s="302"/>
      <c r="J68" s="302"/>
      <c r="K68" s="302"/>
      <c r="L68" s="302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8.75">
      <c r="A69" s="131"/>
      <c r="B69" s="133"/>
      <c r="C69" s="133"/>
      <c r="D69" s="133"/>
      <c r="E69" s="133"/>
      <c r="F69" s="133"/>
      <c r="G69" s="133"/>
      <c r="H69" s="303" t="s">
        <v>160</v>
      </c>
      <c r="I69" s="303"/>
      <c r="J69" s="303"/>
      <c r="K69" s="303"/>
      <c r="L69" s="30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4.25">
      <c r="A70" s="139" t="s">
        <v>2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300" t="s">
        <v>158</v>
      </c>
      <c r="U70" s="300"/>
    </row>
  </sheetData>
  <mergeCells count="7">
    <mergeCell ref="A1:U1"/>
    <mergeCell ref="A32:U32"/>
    <mergeCell ref="T70:U70"/>
    <mergeCell ref="H66:L66"/>
    <mergeCell ref="H67:L67"/>
    <mergeCell ref="H68:L68"/>
    <mergeCell ref="H69:L69"/>
  </mergeCells>
  <hyperlinks>
    <hyperlink ref="H6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Salt</vt:lpstr>
      <vt:lpstr>Ferriklorid</vt:lpstr>
      <vt:lpstr>Sugar</vt:lpstr>
      <vt:lpstr>Calcium Chloride</vt:lpstr>
      <vt:lpstr>Manual</vt:lpstr>
      <vt:lpstr>Salt!Udskriftsområde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2019-01-05T08:13:33Z</cp:lastPrinted>
  <dcterms:created xsi:type="dcterms:W3CDTF">2008-01-29T16:52:24Z</dcterms:created>
  <dcterms:modified xsi:type="dcterms:W3CDTF">2022-12-18T14:26:50Z</dcterms:modified>
</cp:coreProperties>
</file>