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360" windowWidth="28515" windowHeight="12315"/>
  </bookViews>
  <sheets>
    <sheet name="Dopplereffekt" sheetId="1" r:id="rId1"/>
    <sheet name="Radar" sheetId="3" r:id="rId2"/>
    <sheet name="Text" sheetId="2" r:id="rId3"/>
  </sheets>
  <calcPr calcId="125725"/>
</workbook>
</file>

<file path=xl/calcChain.xml><?xml version="1.0" encoding="utf-8"?>
<calcChain xmlns="http://schemas.openxmlformats.org/spreadsheetml/2006/main">
  <c r="J11" i="3"/>
  <c r="W57" i="2"/>
  <c r="W56"/>
  <c r="W55"/>
  <c r="W54"/>
  <c r="W53"/>
  <c r="W52"/>
  <c r="W51"/>
  <c r="W50"/>
  <c r="W49"/>
  <c r="W48"/>
  <c r="W47"/>
  <c r="W46"/>
  <c r="W45"/>
  <c r="W44"/>
  <c r="W43"/>
  <c r="W42"/>
  <c r="W41"/>
  <c r="W40"/>
  <c r="W39"/>
  <c r="W38"/>
  <c r="B39" l="1"/>
  <c r="B38"/>
  <c r="I33"/>
  <c r="I32"/>
  <c r="R31"/>
  <c r="R30"/>
  <c r="R29"/>
  <c r="R28"/>
  <c r="H31"/>
  <c r="H30"/>
  <c r="F31"/>
  <c r="E31"/>
  <c r="F30"/>
  <c r="E30"/>
  <c r="F28"/>
  <c r="F38" s="1"/>
  <c r="E28"/>
  <c r="F29"/>
  <c r="F39" s="1"/>
  <c r="E29"/>
  <c r="E39" s="1"/>
  <c r="Q16"/>
  <c r="E16"/>
  <c r="G16" s="1"/>
  <c r="E14" s="1"/>
  <c r="Q19"/>
  <c r="Q18"/>
  <c r="Q17"/>
  <c r="E3" i="1"/>
  <c r="D18" i="3"/>
  <c r="O16"/>
  <c r="B14"/>
  <c r="L12"/>
  <c r="B12"/>
  <c r="X10"/>
  <c r="D10"/>
  <c r="O37" i="2" s="1"/>
  <c r="D8" i="3"/>
  <c r="D12" s="1"/>
  <c r="R7"/>
  <c r="E26" i="1"/>
  <c r="D11"/>
  <c r="F11" s="1"/>
  <c r="F13" s="1"/>
  <c r="H7" s="1"/>
  <c r="H11" s="1"/>
  <c r="E23" s="1"/>
  <c r="H20" s="1"/>
  <c r="E25"/>
  <c r="E24"/>
  <c r="F17"/>
  <c r="I2" s="1"/>
  <c r="D10"/>
  <c r="F10" s="1"/>
  <c r="F12" s="1"/>
  <c r="H6" s="1"/>
  <c r="Q28" i="2" s="1"/>
  <c r="E2" i="1"/>
  <c r="P2" i="3" s="1"/>
  <c r="G31" i="2" l="1"/>
  <c r="G30"/>
  <c r="Q31"/>
  <c r="K33" s="1"/>
  <c r="M33" s="1"/>
  <c r="I3" i="1"/>
  <c r="Q29" i="2"/>
  <c r="E38"/>
  <c r="N39"/>
  <c r="H17" i="3" s="1"/>
  <c r="M16"/>
  <c r="S16" i="2"/>
  <c r="Q14" s="1"/>
  <c r="P4" i="3"/>
  <c r="W10"/>
  <c r="D14"/>
  <c r="O7" s="1"/>
  <c r="H9" i="1"/>
  <c r="H21"/>
  <c r="E22" l="1"/>
  <c r="H18" s="1"/>
  <c r="H23" s="1"/>
  <c r="Q30" i="2"/>
  <c r="K32" s="1"/>
  <c r="M32" s="1"/>
  <c r="U55"/>
  <c r="U43"/>
  <c r="U44"/>
  <c r="U57"/>
  <c r="U45"/>
  <c r="U46"/>
  <c r="U47"/>
  <c r="U48"/>
  <c r="U50"/>
  <c r="U38"/>
  <c r="U39"/>
  <c r="U40"/>
  <c r="U53"/>
  <c r="U54"/>
  <c r="U56"/>
  <c r="U49"/>
  <c r="U52"/>
  <c r="U41"/>
  <c r="N38" s="1"/>
  <c r="O40" s="1"/>
  <c r="O44" s="1"/>
  <c r="U42"/>
  <c r="U51"/>
  <c r="H19" i="1" l="1"/>
  <c r="M17" i="3"/>
</calcChain>
</file>

<file path=xl/sharedStrings.xml><?xml version="1.0" encoding="utf-8"?>
<sst xmlns="http://schemas.openxmlformats.org/spreadsheetml/2006/main" count="203" uniqueCount="149">
  <si>
    <t>Dopplereffekt:  Elektromagnetiske bølger</t>
  </si>
  <si>
    <t>hen imod en stillestående Dopplerradar. Dopplerradaren antages at udsende radiobølger med en (f) frekvens:</t>
  </si>
  <si>
    <t>Løsning: Vi indsætter de forskellige værdier herunder i formel 2:</t>
  </si>
  <si>
    <t>Formel 2</t>
  </si>
  <si>
    <t>f₁ =</t>
  </si>
  <si>
    <t>Hz</t>
  </si>
  <si>
    <t>f₂ =</t>
  </si>
  <si>
    <t>v = En bil kører med en fart</t>
  </si>
  <si>
    <t>C lysets hastighed</t>
  </si>
  <si>
    <t>m/sec</t>
  </si>
  <si>
    <t xml:space="preserve"> fs₁ = f₁ - f</t>
  </si>
  <si>
    <t xml:space="preserve"> km/h</t>
  </si>
  <si>
    <t xml:space="preserve">fr radar frekvens </t>
  </si>
  <si>
    <t xml:space="preserve"> fs₂= f₂ - f</t>
  </si>
  <si>
    <t>Mellem regning</t>
  </si>
  <si>
    <t xml:space="preserve"> fs = stødfrekvensen også kaldet svævninger</t>
  </si>
  <si>
    <t>En radar udsender bølger med en frekvens på fr, her i vores eksempel</t>
  </si>
  <si>
    <t>Løsning: Vi indsætter de forskellige værdier herunder i formel 3:</t>
  </si>
  <si>
    <t>v ₁=</t>
  </si>
  <si>
    <t>Formel 3</t>
  </si>
  <si>
    <t>Km/h</t>
  </si>
  <si>
    <t>Løsning: Vi indsætter de forskellige værdier herunder i formel 3A:</t>
  </si>
  <si>
    <t>v₂ =</t>
  </si>
  <si>
    <t>Formel 3A</t>
  </si>
  <si>
    <t>fs₁ = stød = f₁ - f =</t>
  </si>
  <si>
    <t>fs₂ = stød = f₂ - f =</t>
  </si>
  <si>
    <t>299792458 &gt;&gt;</t>
  </si>
  <si>
    <t xml:space="preserve">C lysets hastighed = </t>
  </si>
  <si>
    <t>Omregningsfaktor</t>
  </si>
  <si>
    <t>Km/h og m/sec</t>
  </si>
  <si>
    <r>
      <t>Denne beregning af f</t>
    </r>
    <r>
      <rPr>
        <sz val="14"/>
        <color theme="1"/>
        <rFont val="Calibri"/>
        <family val="2"/>
      </rPr>
      <t>₁ gælder, når bilen kører mod Dopplerradaren</t>
    </r>
  </si>
  <si>
    <r>
      <t>Denne beregning af f</t>
    </r>
    <r>
      <rPr>
        <sz val="14"/>
        <color theme="1"/>
        <rFont val="Calibri"/>
        <family val="2"/>
      </rPr>
      <t>₂ gælder, når bilen kører bort fra Dopplerradaren</t>
    </r>
  </si>
  <si>
    <t>bort fra en stillestående Dopplerradar. Dopplerradaren antages at udsende radiobølger med en (f) frekvens:</t>
  </si>
  <si>
    <r>
      <t xml:space="preserve">Bestem disse frekvenser f₁, og f₂ som Dopplerradaren registrerer, når bilen kører mod Dopplerradaren f₁ og bort fra Dopplerradaren f₂. Bilens hastighed skal indsættes med fortegn. </t>
    </r>
    <r>
      <rPr>
        <b/>
        <sz val="14"/>
        <color rgb="FF00B050"/>
        <rFont val="Calibri"/>
        <family val="2"/>
        <scheme val="minor"/>
      </rPr>
      <t>Positiv</t>
    </r>
    <r>
      <rPr>
        <sz val="14"/>
        <color theme="1"/>
        <rFont val="Calibri"/>
        <family val="2"/>
        <scheme val="minor"/>
      </rPr>
      <t xml:space="preserve"> mod og </t>
    </r>
    <r>
      <rPr>
        <b/>
        <sz val="14"/>
        <color rgb="FFFF0000"/>
        <rFont val="Calibri"/>
        <family val="2"/>
        <scheme val="minor"/>
      </rPr>
      <t>Negativ</t>
    </r>
    <r>
      <rPr>
        <sz val="14"/>
        <color theme="1"/>
        <rFont val="Calibri"/>
        <family val="2"/>
        <scheme val="minor"/>
      </rPr>
      <t xml:space="preserve"> bort.</t>
    </r>
  </si>
  <si>
    <r>
      <t>Bilens hastighed v</t>
    </r>
    <r>
      <rPr>
        <sz val="14"/>
        <color theme="1"/>
        <rFont val="Calibri"/>
        <family val="2"/>
      </rPr>
      <t>₁</t>
    </r>
    <r>
      <rPr>
        <sz val="14"/>
        <color theme="1"/>
        <rFont val="Calibri"/>
        <family val="2"/>
        <scheme val="minor"/>
      </rPr>
      <t xml:space="preserve"> mod en Dopplerradar</t>
    </r>
  </si>
  <si>
    <r>
      <t>Bilens hastighed v</t>
    </r>
    <r>
      <rPr>
        <sz val="14"/>
        <color theme="1"/>
        <rFont val="Calibri"/>
        <family val="2"/>
      </rPr>
      <t>₂</t>
    </r>
    <r>
      <rPr>
        <sz val="14"/>
        <color theme="1"/>
        <rFont val="Calibri"/>
        <family val="2"/>
        <scheme val="minor"/>
      </rPr>
      <t xml:space="preserve"> bort fra en Dopplerradar</t>
    </r>
  </si>
  <si>
    <t>Hvis det er den samme bil, som der måles på har V₁ og V₂ samme numeriske værdi</t>
  </si>
  <si>
    <r>
      <t>En genstand (bil) bevæger sig med hastigheden v</t>
    </r>
    <r>
      <rPr>
        <sz val="14"/>
        <color theme="1"/>
        <rFont val="Calibri"/>
        <family val="2"/>
      </rPr>
      <t xml:space="preserve">₁ </t>
    </r>
    <r>
      <rPr>
        <sz val="14"/>
        <color theme="1"/>
        <rFont val="Calibri"/>
        <family val="2"/>
        <scheme val="minor"/>
      </rPr>
      <t>på:</t>
    </r>
  </si>
  <si>
    <r>
      <t>En genstand (bil) bevæger sig med hastigheden v</t>
    </r>
    <r>
      <rPr>
        <sz val="14"/>
        <color theme="1"/>
        <rFont val="Calibri"/>
        <family val="2"/>
      </rPr>
      <t xml:space="preserve">₂ </t>
    </r>
    <r>
      <rPr>
        <sz val="14"/>
        <color theme="1"/>
        <rFont val="Calibri"/>
        <family val="2"/>
        <scheme val="minor"/>
      </rPr>
      <t>på:</t>
    </r>
  </si>
  <si>
    <r>
      <t xml:space="preserve">Bilens hastighed v regnes her </t>
    </r>
    <r>
      <rPr>
        <b/>
        <sz val="14"/>
        <color rgb="FF00B050"/>
        <rFont val="Calibri"/>
        <family val="2"/>
        <scheme val="minor"/>
      </rPr>
      <t>positiv (v₁)</t>
    </r>
    <r>
      <rPr>
        <sz val="14"/>
        <color theme="1"/>
        <rFont val="Calibri"/>
        <family val="2"/>
        <scheme val="minor"/>
      </rPr>
      <t xml:space="preserve"> hen imod Dopplerradaren og </t>
    </r>
    <r>
      <rPr>
        <b/>
        <sz val="14"/>
        <color rgb="FFFF0000"/>
        <rFont val="Calibri"/>
        <family val="2"/>
        <scheme val="minor"/>
      </rPr>
      <t>negativ (v₂)</t>
    </r>
    <r>
      <rPr>
        <sz val="14"/>
        <color theme="1"/>
        <rFont val="Calibri"/>
        <family val="2"/>
        <scheme val="minor"/>
      </rPr>
      <t xml:space="preserve">  væk derfra.</t>
    </r>
  </si>
  <si>
    <t>Formel 3 og 3A forudsætter at C &gt;&gt; v</t>
  </si>
  <si>
    <t>fs₁ /fr * C =</t>
  </si>
  <si>
    <t>fs₂ /fr * C =</t>
  </si>
  <si>
    <t>v/C =</t>
  </si>
  <si>
    <t>[KVROD((1+v/C) / (1-v/C))] * fr</t>
  </si>
  <si>
    <t>2 værdier uden enheder</t>
  </si>
  <si>
    <t>Her kan man udregne en radars dækning ved en given afstand</t>
  </si>
  <si>
    <t>Man skal kende radarens strålevinkel, som er topvinklen, der indsættes i det første gule felt</t>
  </si>
  <si>
    <t>Radars placering i top punkt</t>
  </si>
  <si>
    <t>Indtast så den aflæste længde i meter til målepunktet i næste gule felt</t>
  </si>
  <si>
    <t>Kørselsretning</t>
  </si>
  <si>
    <t>Grundareal</t>
  </si>
  <si>
    <t>Indtast radarens strålevinkel:</t>
  </si>
  <si>
    <t>grader</t>
  </si>
  <si>
    <t>Rad</t>
  </si>
  <si>
    <t>Køretøj</t>
  </si>
  <si>
    <t>Indtast aflæst længde i meter til køretøjet:</t>
  </si>
  <si>
    <t xml:space="preserve"> meter</t>
  </si>
  <si>
    <t>Strålevinkel</t>
  </si>
  <si>
    <t>meter, som  radaren dækker:</t>
  </si>
  <si>
    <t xml:space="preserve"> meter²</t>
  </si>
  <si>
    <t>Hvis længden angives i fod, så kan man omregne til meter her:</t>
  </si>
  <si>
    <t>Længden i fod:</t>
  </si>
  <si>
    <t>giver i meter:</t>
  </si>
  <si>
    <t>Regnearket i Excel er udarbejdet af:</t>
  </si>
  <si>
    <r>
      <t xml:space="preserve">Udarbejdet af Jørgen Walter </t>
    </r>
    <r>
      <rPr>
        <sz val="16"/>
        <color indexed="8"/>
        <rFont val="Calibri"/>
        <family val="2"/>
      </rPr>
      <t>©</t>
    </r>
  </si>
  <si>
    <t xml:space="preserve">www.walter-lystfisker.dk </t>
  </si>
  <si>
    <t>COPYRIGHT © 2014</t>
  </si>
  <si>
    <t>walter</t>
  </si>
  <si>
    <t>Reg. No. 1400</t>
  </si>
  <si>
    <t>Hastighed udregnet på ark Dopplereffekt</t>
  </si>
  <si>
    <t>Dopplereffekt:</t>
  </si>
  <si>
    <t>Fænomenet Dopplereffekt, som jeg vil beskrive i det følgende, blev først beskrevet af den østrigske matematiker og fysiker Christian Johann Doppler (1803 – 1853).</t>
  </si>
  <si>
    <t>Når lokomotivet kom mod ham, hørte han en høj tone fra fløjten. I samme sekund, som lokomotivet passerede ham, skiftede tonen fra fløjten til en lavere tone. Han var udmærket klar over, at der ikke var 2 forskellige fløjter ombord</t>
  </si>
  <si>
    <r>
      <t xml:space="preserve">på lokomotivet. Derfor besluttede han sig for at undersøge fænomenet. Det medførte så, at han studerede som voksen og blev uddannet i matematik og fysik og blev professor i Wien. Hans opdagelse blev kaldt: </t>
    </r>
    <r>
      <rPr>
        <b/>
        <sz val="14"/>
        <color theme="1"/>
        <rFont val="Calibri"/>
        <family val="2"/>
        <scheme val="minor"/>
      </rPr>
      <t>Dopplereffekten</t>
    </r>
    <r>
      <rPr>
        <sz val="14"/>
        <color theme="1"/>
        <rFont val="Calibri"/>
        <family val="2"/>
        <scheme val="minor"/>
      </rPr>
      <t>.</t>
    </r>
  </si>
  <si>
    <r>
      <t>Han argumenterede for, at hvis en stjerne bevæger sig bort fra observatøren, så vil absorptionslinjerne i spektret fra stjernen blive flyttet mod den røde del af spektret, dvs. mod større [</t>
    </r>
    <r>
      <rPr>
        <sz val="14"/>
        <color theme="1"/>
        <rFont val="Calibri"/>
        <family val="2"/>
      </rPr>
      <t xml:space="preserve">λ] </t>
    </r>
    <r>
      <rPr>
        <sz val="14"/>
        <color theme="1"/>
        <rFont val="Calibri"/>
        <family val="2"/>
        <scheme val="minor"/>
      </rPr>
      <t>bølgelængder. D.v.s. lavere [f] frekvens.</t>
    </r>
  </si>
  <si>
    <t>Jeg vil starte med at beskrive fænomenet i forbindelse med lydbølger:</t>
  </si>
  <si>
    <t>Christian Johann Doppler (1803 – 1853):</t>
  </si>
  <si>
    <r>
      <t xml:space="preserve">f = v *( 1 / </t>
    </r>
    <r>
      <rPr>
        <sz val="14"/>
        <color theme="1"/>
        <rFont val="Calibri"/>
        <family val="2"/>
      </rPr>
      <t xml:space="preserve">λ ) </t>
    </r>
  </si>
  <si>
    <t>[Hz]</t>
  </si>
  <si>
    <r>
      <t xml:space="preserve">Man ser at bølgelængden </t>
    </r>
    <r>
      <rPr>
        <sz val="14"/>
        <color theme="1"/>
        <rFont val="Calibri"/>
        <family val="2"/>
      </rPr>
      <t>λ er omvendt proportional med f frekvensen.</t>
    </r>
  </si>
  <si>
    <r>
      <t xml:space="preserve">ved 20 </t>
    </r>
    <r>
      <rPr>
        <sz val="14"/>
        <color theme="1"/>
        <rFont val="Calibri"/>
        <family val="2"/>
      </rPr>
      <t>⁰C</t>
    </r>
  </si>
  <si>
    <t>f er lydgiverens frekvens</t>
  </si>
  <si>
    <t>A Kammertonen</t>
  </si>
  <si>
    <r>
      <t>v</t>
    </r>
    <r>
      <rPr>
        <sz val="14"/>
        <color theme="1"/>
        <rFont val="Calibri"/>
        <family val="2"/>
      </rPr>
      <t>₁</t>
    </r>
    <r>
      <rPr>
        <sz val="14"/>
        <color theme="1"/>
        <rFont val="Calibri"/>
        <family val="2"/>
        <scheme val="minor"/>
      </rPr>
      <t xml:space="preserve"> er lydgivers hastighed</t>
    </r>
  </si>
  <si>
    <r>
      <t>v</t>
    </r>
    <r>
      <rPr>
        <sz val="14"/>
        <color theme="1"/>
        <rFont val="Calibri"/>
        <family val="2"/>
      </rPr>
      <t>₁</t>
    </r>
    <r>
      <rPr>
        <sz val="14"/>
        <color theme="1"/>
        <rFont val="Calibri"/>
        <family val="2"/>
        <scheme val="minor"/>
      </rPr>
      <t xml:space="preserve"> er positiv mod lytteren</t>
    </r>
  </si>
  <si>
    <r>
      <t>v</t>
    </r>
    <r>
      <rPr>
        <sz val="14"/>
        <color theme="1"/>
        <rFont val="Calibri"/>
        <family val="2"/>
      </rPr>
      <t>₂</t>
    </r>
    <r>
      <rPr>
        <sz val="14"/>
        <color theme="1"/>
        <rFont val="Calibri"/>
        <family val="2"/>
        <scheme val="minor"/>
      </rPr>
      <t xml:space="preserve"> er lydgivers hastighed</t>
    </r>
  </si>
  <si>
    <r>
      <t xml:space="preserve">v </t>
    </r>
    <r>
      <rPr>
        <sz val="14"/>
        <color theme="1"/>
        <rFont val="Calibri"/>
        <family val="2"/>
      </rPr>
      <t xml:space="preserve">₂ </t>
    </r>
    <r>
      <rPr>
        <sz val="14"/>
        <color theme="1"/>
        <rFont val="Calibri"/>
        <family val="2"/>
        <scheme val="minor"/>
      </rPr>
      <t>er negativ bort fra lytteren.</t>
    </r>
  </si>
  <si>
    <r>
      <t>c</t>
    </r>
    <r>
      <rPr>
        <sz val="14"/>
        <color theme="1"/>
        <rFont val="Calibri"/>
        <family val="2"/>
      </rPr>
      <t xml:space="preserve">  lydens hastighed i luft</t>
    </r>
  </si>
  <si>
    <t>Omregnings faktor</t>
  </si>
  <si>
    <t>=</t>
  </si>
  <si>
    <r>
      <t>f₁  =  {1 / 1-v</t>
    </r>
    <r>
      <rPr>
        <sz val="14"/>
        <color theme="1"/>
        <rFont val="Calibri"/>
        <family val="2"/>
      </rPr>
      <t>₁</t>
    </r>
    <r>
      <rPr>
        <sz val="14"/>
        <color theme="1"/>
        <rFont val="Calibri"/>
        <family val="2"/>
        <scheme val="minor"/>
      </rPr>
      <t>/c</t>
    </r>
    <r>
      <rPr>
        <sz val="14"/>
        <color theme="1"/>
        <rFont val="Calibri"/>
        <family val="2"/>
      </rPr>
      <t xml:space="preserve"> } * f =</t>
    </r>
  </si>
  <si>
    <r>
      <t>f</t>
    </r>
    <r>
      <rPr>
        <sz val="14"/>
        <color theme="1"/>
        <rFont val="Calibri"/>
        <family val="2"/>
      </rPr>
      <t xml:space="preserve">₂ </t>
    </r>
    <r>
      <rPr>
        <sz val="14"/>
        <color theme="1"/>
        <rFont val="Calibri"/>
        <family val="2"/>
        <scheme val="minor"/>
      </rPr>
      <t xml:space="preserve"> =  {1 / 1-v</t>
    </r>
    <r>
      <rPr>
        <sz val="14"/>
        <color theme="1"/>
        <rFont val="Calibri"/>
        <family val="2"/>
      </rPr>
      <t>₂</t>
    </r>
    <r>
      <rPr>
        <sz val="14"/>
        <color theme="1"/>
        <rFont val="Calibri"/>
        <family val="2"/>
        <scheme val="minor"/>
      </rPr>
      <t>/c</t>
    </r>
    <r>
      <rPr>
        <sz val="14"/>
        <color theme="1"/>
        <rFont val="Calibri"/>
        <family val="2"/>
      </rPr>
      <t>} * f =</t>
    </r>
  </si>
  <si>
    <t>Denne tone høres mod lytteren</t>
  </si>
  <si>
    <t>Denne tone høres bort fra lytteren</t>
  </si>
  <si>
    <t>Effekten forekommer imidlertid også i andre situationer end i tilfældet med elektromagnetiske bølger, (Radio- og Lysbølger).</t>
  </si>
  <si>
    <t>Christian Johann Doppler boede som lille dreng tæt på en jernbane, hvor de store damplokomotiver kørte forbi dagligt. Han var en nysgerrig dreng og meget betaget af disse damplokomotiver. Og det han hørte var:</t>
  </si>
  <si>
    <r>
      <t>f</t>
    </r>
    <r>
      <rPr>
        <sz val="14"/>
        <color theme="1"/>
        <rFont val="Calibri"/>
        <family val="2"/>
      </rPr>
      <t xml:space="preserve">₁ ) </t>
    </r>
    <r>
      <rPr>
        <sz val="14"/>
        <color theme="1"/>
        <rFont val="Calibri"/>
        <family val="2"/>
        <scheme val="minor"/>
      </rPr>
      <t>Dopplereffekten for en bevægelig lydgiver i forhold til en stationær lytter, er den frekvens f</t>
    </r>
    <r>
      <rPr>
        <sz val="14"/>
        <color theme="1"/>
        <rFont val="Calibri"/>
        <family val="2"/>
      </rPr>
      <t>₁</t>
    </r>
    <r>
      <rPr>
        <sz val="14"/>
        <color theme="1"/>
        <rFont val="Calibri"/>
        <family val="2"/>
        <scheme val="minor"/>
      </rPr>
      <t xml:space="preserve"> , som en stillestående lytter oplever, når en lydgiver med hastighed v</t>
    </r>
    <r>
      <rPr>
        <sz val="14"/>
        <color theme="1"/>
        <rFont val="Calibri"/>
        <family val="2"/>
      </rPr>
      <t>₁</t>
    </r>
    <r>
      <rPr>
        <sz val="14"/>
        <color theme="1"/>
        <rFont val="Calibri"/>
        <family val="2"/>
        <scheme val="minor"/>
      </rPr>
      <t xml:space="preserve"> bevæger sig hen imod denne, lyden høres højere.</t>
    </r>
  </si>
  <si>
    <r>
      <t>f</t>
    </r>
    <r>
      <rPr>
        <sz val="14"/>
        <color theme="1"/>
        <rFont val="Calibri"/>
        <family val="2"/>
      </rPr>
      <t xml:space="preserve">₂ ) </t>
    </r>
    <r>
      <rPr>
        <sz val="14"/>
        <color theme="1"/>
        <rFont val="Calibri"/>
        <family val="2"/>
        <scheme val="minor"/>
      </rPr>
      <t>Dopplereffekten for en bevægelig lydgiver i forhold til en stationær lytter, er den frekvens f</t>
    </r>
    <r>
      <rPr>
        <sz val="14"/>
        <color theme="1"/>
        <rFont val="Calibri"/>
        <family val="2"/>
      </rPr>
      <t>₂</t>
    </r>
    <r>
      <rPr>
        <sz val="14"/>
        <color theme="1"/>
        <rFont val="Calibri"/>
        <family val="2"/>
        <scheme val="minor"/>
      </rPr>
      <t xml:space="preserve"> , som en stillestående lytter oplever, når en lydgiver med hastighed v</t>
    </r>
    <r>
      <rPr>
        <sz val="14"/>
        <color theme="1"/>
        <rFont val="Calibri"/>
        <family val="2"/>
      </rPr>
      <t>₂</t>
    </r>
    <r>
      <rPr>
        <sz val="14"/>
        <color theme="1"/>
        <rFont val="Calibri"/>
        <family val="2"/>
        <scheme val="minor"/>
      </rPr>
      <t xml:space="preserve"> bevæger sig  bort fra denne, lyden høres lavere.</t>
    </r>
  </si>
  <si>
    <r>
      <t>I vores regneeksempel er den numeriske værdi af v</t>
    </r>
    <r>
      <rPr>
        <sz val="16"/>
        <color theme="1"/>
        <rFont val="Calibri"/>
        <family val="2"/>
      </rPr>
      <t>₁ og v₂ ens</t>
    </r>
  </si>
  <si>
    <t>Radar: Pulsradar og Dopplerradar</t>
  </si>
  <si>
    <t>Radar er en teknik til kortlægning af omgivelserne ved udsendelse af et radio- eller mikrobølgesignal og efterfølgende detektion af ekkoer. Der findes to hovedtyper af radarsystemer.</t>
  </si>
  <si>
    <t>På grund af Dopplereffekten vil ekkoet fra et mål, der bevæger sig mod radaren, have en højere frekvens, og ekkoet fra et mål, der bevæger sig bort fra radaren, have en lavere frekvens end det udsendte signal.</t>
  </si>
  <si>
    <t>Bilens hastighed mod:</t>
  </si>
  <si>
    <t>Bilens hastighed bort:</t>
  </si>
  <si>
    <t>Denne skal ændres, hvis Radaren har en anden frekvens</t>
  </si>
  <si>
    <t>Frekvensforskydningen 1:</t>
  </si>
  <si>
    <t>Frekvensforskydningen 2:</t>
  </si>
  <si>
    <r>
      <t>f</t>
    </r>
    <r>
      <rPr>
        <sz val="14"/>
        <color theme="1"/>
        <rFont val="Calibri"/>
        <family val="2"/>
      </rPr>
      <t>s₁:</t>
    </r>
  </si>
  <si>
    <r>
      <t>f</t>
    </r>
    <r>
      <rPr>
        <sz val="14"/>
        <color theme="1"/>
        <rFont val="Calibri"/>
        <family val="2"/>
      </rPr>
      <t>s₂:</t>
    </r>
  </si>
  <si>
    <r>
      <t>v</t>
    </r>
    <r>
      <rPr>
        <sz val="14"/>
        <color theme="1"/>
        <rFont val="Calibri"/>
        <family val="2"/>
      </rPr>
      <t>₁</t>
    </r>
  </si>
  <si>
    <r>
      <t>v</t>
    </r>
    <r>
      <rPr>
        <sz val="14"/>
        <color theme="1"/>
        <rFont val="Calibri"/>
        <family val="2"/>
      </rPr>
      <t>₂</t>
    </r>
  </si>
  <si>
    <t>C er Lysetshastighed:</t>
  </si>
  <si>
    <t>f er Radar frekvens:</t>
  </si>
  <si>
    <t>Dopplerradar:</t>
  </si>
  <si>
    <t>Pulsradar:</t>
  </si>
  <si>
    <t xml:space="preserve">Pulsradar bestemmer afstanden til et givet radarmål ud fra tidsforsinkelsen af ekkoet af et pulseret signal, mens Dopplerradar normalt udsender et kontinuert signal og måler frekvensforskydningen af det modtagne ekko. </t>
  </si>
  <si>
    <t>µsec</t>
  </si>
  <si>
    <t>s er afstanden fra pulsradar til det fastlagte målepunkt i meter(bilen)</t>
  </si>
  <si>
    <t>T = 2 * s / C =</t>
  </si>
  <si>
    <t xml:space="preserve">fr radar frekvens. Normal 8 GHz - 12 GHz </t>
  </si>
  <si>
    <t>Normal X-bånd mellem 8 GHz og 12 GHz</t>
  </si>
  <si>
    <t>På ark Dopplereffekt beskrives og beregnes frekvensforskydningen og fstød. Når hastigheden og radarfrekvensen er indsat i de 3 gule celler fås følgende værdier for en Dopplerradar:</t>
  </si>
  <si>
    <t>Pulsradar bestemmer (s) afstanden til et givet radarmål ud fra (T) tidsforsinkelsen af ekkoet af et pulseret signal med en kort varighed (t):</t>
  </si>
  <si>
    <t>T er målt tid for ekkoet</t>
  </si>
  <si>
    <t>Max 100 meter fra Radar til køretøjet. Er opdelt i 20 målepunkter, et for hver 5 meter.</t>
  </si>
  <si>
    <r>
      <t xml:space="preserve">Udarbejdet af Jørgen Walter </t>
    </r>
    <r>
      <rPr>
        <b/>
        <sz val="14"/>
        <color indexed="8"/>
        <rFont val="Calibri"/>
        <family val="2"/>
      </rPr>
      <t>©</t>
    </r>
  </si>
  <si>
    <t>www.walter-lystfisker.dk</t>
  </si>
  <si>
    <t>COPYRIGHT © 2017</t>
  </si>
  <si>
    <t>Hastighedsmåling med Dopplerradar.  RADAR (Radio Detection And Ranging) er et instrument, der kan registrere omgivende objekter ved hjælp af radiobølger. </t>
  </si>
  <si>
    <t>Her kan du aflæse cirklens diameteren på:</t>
  </si>
  <si>
    <t>Her kan du aflæse grundarealet af cirklens på:</t>
  </si>
  <si>
    <t>T [sec]</t>
  </si>
  <si>
    <t>Afstand s til køretøj</t>
  </si>
  <si>
    <t>meter</t>
  </si>
  <si>
    <t>t er pulstiden [kort tid i forhold til T]</t>
  </si>
  <si>
    <t xml:space="preserve"> *meter</t>
  </si>
  <si>
    <t>s = T*C/2</t>
  </si>
  <si>
    <t>s =</t>
  </si>
  <si>
    <t>Målt afstand s til bilen</t>
  </si>
  <si>
    <r>
      <t xml:space="preserve">*Brug gerne </t>
    </r>
    <r>
      <rPr>
        <b/>
        <sz val="16"/>
        <color rgb="FFFF0000"/>
        <rFont val="Calibri"/>
        <family val="2"/>
        <scheme val="minor"/>
      </rPr>
      <t>meter</t>
    </r>
    <r>
      <rPr>
        <b/>
        <sz val="16"/>
        <rFont val="Calibri"/>
        <family val="2"/>
        <scheme val="minor"/>
      </rPr>
      <t xml:space="preserve"> i spring af 5 m og gå til Ark "Text" og læs "Målt afstand til bilen" Gælder op til 100 meter</t>
    </r>
  </si>
  <si>
    <t>Skal kun ændres, hvis temp. Ændres væsentligt</t>
  </si>
  <si>
    <t>til bilen</t>
  </si>
  <si>
    <t>T er tiden målt tur retur - dobbelt afstand fra bilen til målepunkt</t>
  </si>
  <si>
    <t>Tiden for ekkosignalet tur retur</t>
  </si>
  <si>
    <t>⁰</t>
  </si>
  <si>
    <t>T [µsec]</t>
  </si>
  <si>
    <t>Dopplerradar udsender et kontinuert signal og måler frekvensforskydningen af det modtagne ekko, på grund af Dopplereffekten. (Pulsradar sender korte pulser og måler på ekkoet og bestemmer afstanden til genstanden.)</t>
  </si>
  <si>
    <t>Regnearket er password beskyttet. Kun de 3 gule celler skal udfyldes med tal.</t>
  </si>
</sst>
</file>

<file path=xl/styles.xml><?xml version="1.0" encoding="utf-8"?>
<styleSheet xmlns="http://schemas.openxmlformats.org/spreadsheetml/2006/main">
  <numFmts count="9">
    <numFmt numFmtId="164" formatCode="#,##0.000000000000000"/>
    <numFmt numFmtId="165" formatCode="0.00;[Red]0.00"/>
    <numFmt numFmtId="166" formatCode="0.00_ ;[Red]\-0.00\ "/>
    <numFmt numFmtId="167" formatCode="#,##0_ ;[Red]\-#,##0\ "/>
    <numFmt numFmtId="168" formatCode="#,##0.000000000000000_ ;[Red]\-#,##0.000000000000000\ "/>
    <numFmt numFmtId="169" formatCode="0_ ;[Red]\-0\ "/>
    <numFmt numFmtId="170" formatCode="0.0000"/>
    <numFmt numFmtId="171" formatCode="_ * #,##0.000_ ;_ * \-#,##0.000_ ;_ * &quot;-&quot;???_ ;_ @_ "/>
    <numFmt numFmtId="172" formatCode="0.00000000"/>
  </numFmts>
  <fonts count="36">
    <font>
      <sz val="11"/>
      <color theme="1"/>
      <name val="Calibri"/>
      <family val="2"/>
      <scheme val="minor"/>
    </font>
    <font>
      <b/>
      <sz val="16"/>
      <color theme="1"/>
      <name val="Calibri"/>
      <family val="2"/>
      <scheme val="minor"/>
    </font>
    <font>
      <sz val="14"/>
      <color theme="1"/>
      <name val="Calibri"/>
      <family val="2"/>
      <scheme val="minor"/>
    </font>
    <font>
      <sz val="14"/>
      <name val="Calibri"/>
      <family val="2"/>
      <scheme val="minor"/>
    </font>
    <font>
      <b/>
      <sz val="14"/>
      <color theme="1"/>
      <name val="Calibri"/>
      <family val="2"/>
      <scheme val="minor"/>
    </font>
    <font>
      <sz val="14"/>
      <color rgb="FF070707"/>
      <name val="Calibri"/>
      <family val="2"/>
      <scheme val="minor"/>
    </font>
    <font>
      <sz val="14"/>
      <color rgb="FF203E51"/>
      <name val="Calibri"/>
      <family val="2"/>
      <scheme val="minor"/>
    </font>
    <font>
      <u/>
      <sz val="11"/>
      <color theme="10"/>
      <name val="Calibri"/>
      <family val="2"/>
    </font>
    <font>
      <sz val="14"/>
      <color theme="1"/>
      <name val="Calibri"/>
      <family val="2"/>
    </font>
    <font>
      <b/>
      <sz val="14"/>
      <color rgb="FF00B050"/>
      <name val="Calibri"/>
      <family val="2"/>
      <scheme val="minor"/>
    </font>
    <font>
      <b/>
      <sz val="14"/>
      <color rgb="FFFF0000"/>
      <name val="Calibri"/>
      <family val="2"/>
      <scheme val="minor"/>
    </font>
    <font>
      <b/>
      <sz val="16"/>
      <name val="Calibri"/>
      <family val="2"/>
      <scheme val="minor"/>
    </font>
    <font>
      <sz val="16"/>
      <name val="Calibri"/>
      <family val="2"/>
      <scheme val="minor"/>
    </font>
    <font>
      <sz val="16"/>
      <color theme="1"/>
      <name val="Calibri"/>
      <family val="2"/>
      <scheme val="minor"/>
    </font>
    <font>
      <u/>
      <sz val="16"/>
      <color theme="10"/>
      <name val="Calibri"/>
      <family val="2"/>
      <scheme val="minor"/>
    </font>
    <font>
      <b/>
      <sz val="16"/>
      <color rgb="FFFF0000"/>
      <name val="Calibri"/>
      <family val="2"/>
      <scheme val="minor"/>
    </font>
    <font>
      <sz val="16"/>
      <color theme="0" tint="-0.14999847407452621"/>
      <name val="Calibri"/>
      <family val="2"/>
      <scheme val="minor"/>
    </font>
    <font>
      <sz val="14"/>
      <color theme="0" tint="-4.9989318521683403E-2"/>
      <name val="Calibri"/>
      <family val="2"/>
      <scheme val="minor"/>
    </font>
    <font>
      <sz val="16"/>
      <color indexed="8"/>
      <name val="Calibri"/>
      <family val="2"/>
    </font>
    <font>
      <sz val="14"/>
      <color rgb="FF00B0F0"/>
      <name val="Calibri"/>
      <family val="2"/>
      <scheme val="minor"/>
    </font>
    <font>
      <u/>
      <sz val="14"/>
      <color theme="10"/>
      <name val="Calibri"/>
      <family val="2"/>
    </font>
    <font>
      <sz val="16"/>
      <color theme="1"/>
      <name val="Calibri"/>
      <family val="2"/>
    </font>
    <font>
      <b/>
      <sz val="16"/>
      <color rgb="FF203E51"/>
      <name val="Calibri"/>
      <family val="2"/>
      <scheme val="minor"/>
    </font>
    <font>
      <sz val="11"/>
      <color theme="1"/>
      <name val="Arial"/>
      <family val="2"/>
    </font>
    <font>
      <sz val="11"/>
      <color rgb="FF5F6368"/>
      <name val="Arial"/>
      <family val="2"/>
    </font>
    <font>
      <sz val="11"/>
      <color rgb="FF202124"/>
      <name val="Arial"/>
      <family val="2"/>
    </font>
    <font>
      <sz val="9"/>
      <color rgb="FF5F6368"/>
      <name val="Arial"/>
      <family val="2"/>
    </font>
    <font>
      <sz val="15"/>
      <color rgb="FF9AA0A6"/>
      <name val="Material Icons Extended"/>
    </font>
    <font>
      <sz val="15"/>
      <color rgb="FF5F6368"/>
      <name val="Material Icons Extended"/>
    </font>
    <font>
      <sz val="14"/>
      <color rgb="FFFF0000"/>
      <name val="Calibri"/>
      <family val="2"/>
      <scheme val="minor"/>
    </font>
    <font>
      <b/>
      <sz val="14"/>
      <color indexed="8"/>
      <name val="Calibri"/>
      <family val="2"/>
    </font>
    <font>
      <b/>
      <u val="double"/>
      <sz val="14"/>
      <color rgb="FFFF0000"/>
      <name val="Calibri"/>
      <family val="2"/>
      <scheme val="minor"/>
    </font>
    <font>
      <sz val="18"/>
      <color theme="1"/>
      <name val="Calibri"/>
      <family val="2"/>
      <scheme val="minor"/>
    </font>
    <font>
      <sz val="20"/>
      <color theme="1"/>
      <name val="Calibri"/>
      <family val="2"/>
    </font>
    <font>
      <sz val="20"/>
      <color theme="1"/>
      <name val="Calibri"/>
      <family val="2"/>
      <scheme val="minor"/>
    </font>
    <font>
      <sz val="11"/>
      <name val="Calibri"/>
      <family val="2"/>
      <scheme val="minor"/>
    </font>
  </fonts>
  <fills count="9">
    <fill>
      <patternFill patternType="none"/>
    </fill>
    <fill>
      <patternFill patternType="gray125"/>
    </fill>
    <fill>
      <patternFill patternType="solid">
        <fgColor theme="6"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00B0F0"/>
        <bgColor indexed="64"/>
      </patternFill>
    </fill>
    <fill>
      <patternFill patternType="solid">
        <fgColor indexed="43"/>
        <bgColor indexed="64"/>
      </patternFill>
    </fill>
    <fill>
      <patternFill patternType="solid">
        <fgColor theme="8" tint="0.79998168889431442"/>
        <bgColor indexed="64"/>
      </patternFill>
    </fill>
  </fills>
  <borders count="23">
    <border>
      <left/>
      <right/>
      <top/>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s>
  <cellStyleXfs count="2">
    <xf numFmtId="0" fontId="0" fillId="0" borderId="0"/>
    <xf numFmtId="0" fontId="7" fillId="0" borderId="0" applyNumberFormat="0" applyFill="0" applyBorder="0" applyAlignment="0" applyProtection="0">
      <alignment vertical="top"/>
      <protection locked="0"/>
    </xf>
  </cellStyleXfs>
  <cellXfs count="238">
    <xf numFmtId="0" fontId="0" fillId="0" borderId="0" xfId="0"/>
    <xf numFmtId="0" fontId="2" fillId="2" borderId="0" xfId="0" applyFont="1" applyFill="1" applyBorder="1"/>
    <xf numFmtId="0" fontId="2" fillId="2" borderId="0" xfId="0" applyFont="1" applyFill="1" applyBorder="1" applyAlignment="1">
      <alignment horizontal="center"/>
    </xf>
    <xf numFmtId="0" fontId="2" fillId="2" borderId="2" xfId="0" applyFont="1" applyFill="1" applyBorder="1"/>
    <xf numFmtId="0" fontId="2" fillId="2" borderId="1" xfId="0" applyFont="1" applyFill="1" applyBorder="1"/>
    <xf numFmtId="0" fontId="2" fillId="2" borderId="0" xfId="0" applyFont="1" applyFill="1" applyBorder="1" applyAlignment="1">
      <alignment horizontal="left"/>
    </xf>
    <xf numFmtId="0" fontId="2" fillId="2" borderId="2" xfId="0" applyFont="1" applyFill="1" applyBorder="1" applyAlignment="1">
      <alignment horizontal="center"/>
    </xf>
    <xf numFmtId="0" fontId="2" fillId="2" borderId="3" xfId="0" applyFont="1" applyFill="1" applyBorder="1"/>
    <xf numFmtId="0" fontId="2" fillId="2" borderId="6" xfId="0" applyFont="1" applyFill="1" applyBorder="1"/>
    <xf numFmtId="0" fontId="2" fillId="2" borderId="1" xfId="0" applyFont="1" applyFill="1" applyBorder="1" applyAlignment="1">
      <alignment vertical="center"/>
    </xf>
    <xf numFmtId="0" fontId="2" fillId="2" borderId="7" xfId="0" applyFont="1" applyFill="1" applyBorder="1" applyAlignment="1">
      <alignment horizontal="center"/>
    </xf>
    <xf numFmtId="0" fontId="2" fillId="2" borderId="8" xfId="0" applyFont="1" applyFill="1" applyBorder="1" applyAlignment="1">
      <alignment horizontal="center"/>
    </xf>
    <xf numFmtId="0" fontId="2" fillId="2" borderId="10" xfId="0" applyFont="1" applyFill="1" applyBorder="1" applyAlignment="1">
      <alignment horizontal="center"/>
    </xf>
    <xf numFmtId="3" fontId="2" fillId="2" borderId="10" xfId="0" applyNumberFormat="1" applyFont="1" applyFill="1" applyBorder="1"/>
    <xf numFmtId="0" fontId="2" fillId="2" borderId="11" xfId="0" applyFont="1" applyFill="1" applyBorder="1" applyAlignment="1">
      <alignment horizontal="center"/>
    </xf>
    <xf numFmtId="0" fontId="2" fillId="2" borderId="5" xfId="0" applyFont="1" applyFill="1" applyBorder="1"/>
    <xf numFmtId="3" fontId="2" fillId="2" borderId="3" xfId="0" applyNumberFormat="1" applyFont="1" applyFill="1" applyBorder="1" applyAlignment="1">
      <alignment horizontal="center"/>
    </xf>
    <xf numFmtId="2" fontId="2" fillId="2" borderId="5" xfId="0" applyNumberFormat="1" applyFont="1" applyFill="1" applyBorder="1" applyAlignment="1">
      <alignment horizontal="left"/>
    </xf>
    <xf numFmtId="0" fontId="2" fillId="2" borderId="8" xfId="0" applyFont="1" applyFill="1" applyBorder="1"/>
    <xf numFmtId="2" fontId="3" fillId="2" borderId="7" xfId="0" applyNumberFormat="1" applyFont="1" applyFill="1" applyBorder="1" applyAlignment="1">
      <alignment horizontal="center"/>
    </xf>
    <xf numFmtId="2" fontId="2" fillId="2" borderId="8" xfId="0" applyNumberFormat="1" applyFont="1" applyFill="1" applyBorder="1" applyAlignment="1">
      <alignment horizontal="left"/>
    </xf>
    <xf numFmtId="164" fontId="2" fillId="2" borderId="7" xfId="0" applyNumberFormat="1" applyFont="1" applyFill="1" applyBorder="1" applyAlignment="1">
      <alignment horizontal="center"/>
    </xf>
    <xf numFmtId="0" fontId="2" fillId="2" borderId="9" xfId="0" applyFont="1" applyFill="1" applyBorder="1"/>
    <xf numFmtId="164" fontId="2" fillId="2" borderId="0" xfId="0" applyNumberFormat="1" applyFont="1" applyFill="1" applyBorder="1" applyAlignment="1">
      <alignment horizontal="center"/>
    </xf>
    <xf numFmtId="3" fontId="2" fillId="2" borderId="0" xfId="0" applyNumberFormat="1" applyFont="1" applyFill="1" applyBorder="1" applyAlignment="1">
      <alignment horizontal="left"/>
    </xf>
    <xf numFmtId="0" fontId="5" fillId="2" borderId="0" xfId="0" applyFont="1" applyFill="1" applyBorder="1"/>
    <xf numFmtId="0" fontId="6" fillId="2" borderId="1" xfId="0" applyFont="1" applyFill="1" applyBorder="1"/>
    <xf numFmtId="0" fontId="2" fillId="2" borderId="4" xfId="0" applyFont="1" applyFill="1" applyBorder="1" applyAlignment="1">
      <alignment horizontal="center"/>
    </xf>
    <xf numFmtId="2" fontId="2" fillId="2" borderId="4" xfId="0" applyNumberFormat="1" applyFont="1" applyFill="1" applyBorder="1" applyAlignment="1">
      <alignment horizontal="center"/>
    </xf>
    <xf numFmtId="2" fontId="2" fillId="2" borderId="6" xfId="0" applyNumberFormat="1" applyFont="1" applyFill="1" applyBorder="1" applyAlignment="1">
      <alignment horizontal="center"/>
    </xf>
    <xf numFmtId="0" fontId="2" fillId="2" borderId="12" xfId="0" applyFont="1" applyFill="1" applyBorder="1" applyAlignment="1">
      <alignment horizontal="center"/>
    </xf>
    <xf numFmtId="1" fontId="2" fillId="2" borderId="12" xfId="0" applyNumberFormat="1" applyFont="1" applyFill="1" applyBorder="1" applyAlignment="1">
      <alignment horizontal="center"/>
    </xf>
    <xf numFmtId="0" fontId="2" fillId="2" borderId="4" xfId="0" applyFont="1" applyFill="1" applyBorder="1" applyAlignment="1"/>
    <xf numFmtId="1" fontId="2" fillId="2" borderId="4" xfId="0" applyNumberFormat="1" applyFont="1" applyFill="1" applyBorder="1" applyAlignment="1">
      <alignment horizontal="center"/>
    </xf>
    <xf numFmtId="0" fontId="2" fillId="2" borderId="0" xfId="0" applyFont="1" applyFill="1" applyBorder="1" applyAlignment="1"/>
    <xf numFmtId="3" fontId="2" fillId="2" borderId="0" xfId="0" applyNumberFormat="1" applyFont="1" applyFill="1" applyBorder="1" applyAlignment="1">
      <alignment horizontal="center"/>
    </xf>
    <xf numFmtId="0" fontId="2" fillId="2" borderId="13" xfId="0" applyFont="1" applyFill="1" applyBorder="1"/>
    <xf numFmtId="0" fontId="2" fillId="2" borderId="15" xfId="0" applyFont="1" applyFill="1" applyBorder="1" applyAlignment="1">
      <alignment horizontal="center"/>
    </xf>
    <xf numFmtId="0" fontId="2" fillId="2" borderId="16" xfId="0" applyFont="1" applyFill="1" applyBorder="1"/>
    <xf numFmtId="0" fontId="2" fillId="2" borderId="19" xfId="0" applyFont="1" applyFill="1" applyBorder="1"/>
    <xf numFmtId="0" fontId="2" fillId="2" borderId="19" xfId="0" applyFont="1" applyFill="1" applyBorder="1" applyAlignment="1">
      <alignment horizontal="center"/>
    </xf>
    <xf numFmtId="0" fontId="2" fillId="2" borderId="20" xfId="0" applyFont="1" applyFill="1" applyBorder="1"/>
    <xf numFmtId="0" fontId="0" fillId="2" borderId="0" xfId="0" applyFill="1" applyBorder="1"/>
    <xf numFmtId="165" fontId="2" fillId="2" borderId="8" xfId="0" applyNumberFormat="1" applyFont="1" applyFill="1" applyBorder="1" applyAlignment="1">
      <alignment horizontal="center"/>
    </xf>
    <xf numFmtId="166" fontId="2" fillId="2" borderId="8" xfId="0" applyNumberFormat="1" applyFont="1" applyFill="1" applyBorder="1" applyAlignment="1">
      <alignment horizontal="center"/>
    </xf>
    <xf numFmtId="166" fontId="2" fillId="2" borderId="4" xfId="0" applyNumberFormat="1" applyFont="1" applyFill="1" applyBorder="1" applyAlignment="1">
      <alignment horizontal="center"/>
    </xf>
    <xf numFmtId="166" fontId="2" fillId="2" borderId="12" xfId="0" applyNumberFormat="1" applyFont="1" applyFill="1" applyBorder="1" applyAlignment="1">
      <alignment horizontal="center"/>
    </xf>
    <xf numFmtId="166" fontId="2" fillId="2" borderId="7" xfId="0" applyNumberFormat="1" applyFont="1" applyFill="1" applyBorder="1" applyAlignment="1">
      <alignment horizontal="center"/>
    </xf>
    <xf numFmtId="168" fontId="2" fillId="2" borderId="10" xfId="0" applyNumberFormat="1" applyFont="1" applyFill="1" applyBorder="1" applyAlignment="1">
      <alignment horizontal="center"/>
    </xf>
    <xf numFmtId="169" fontId="2" fillId="2" borderId="0" xfId="0" applyNumberFormat="1" applyFont="1" applyFill="1" applyBorder="1" applyAlignment="1">
      <alignment horizontal="center"/>
    </xf>
    <xf numFmtId="3" fontId="2" fillId="2" borderId="7" xfId="0" quotePrefix="1" applyNumberFormat="1" applyFont="1" applyFill="1" applyBorder="1"/>
    <xf numFmtId="0" fontId="2" fillId="2" borderId="7" xfId="0" applyFont="1" applyFill="1" applyBorder="1" applyAlignment="1">
      <alignment horizontal="right"/>
    </xf>
    <xf numFmtId="1" fontId="2" fillId="2" borderId="0" xfId="0" applyNumberFormat="1" applyFont="1" applyFill="1" applyBorder="1" applyAlignment="1">
      <alignment horizontal="left"/>
    </xf>
    <xf numFmtId="0" fontId="2" fillId="2" borderId="2" xfId="0" applyFont="1" applyFill="1" applyBorder="1" applyAlignment="1">
      <alignment horizontal="left"/>
    </xf>
    <xf numFmtId="0" fontId="11" fillId="4" borderId="18" xfId="0" applyFont="1" applyFill="1" applyBorder="1" applyAlignment="1" applyProtection="1"/>
    <xf numFmtId="0" fontId="12" fillId="4" borderId="19" xfId="0" applyFont="1" applyFill="1" applyBorder="1" applyAlignment="1" applyProtection="1">
      <alignment horizontal="center"/>
    </xf>
    <xf numFmtId="0" fontId="12" fillId="4" borderId="20" xfId="0" applyFont="1" applyFill="1" applyBorder="1" applyProtection="1"/>
    <xf numFmtId="0" fontId="0" fillId="5" borderId="18" xfId="0" applyFill="1" applyBorder="1" applyProtection="1"/>
    <xf numFmtId="0" fontId="0" fillId="5" borderId="19" xfId="0" applyFill="1" applyBorder="1" applyProtection="1"/>
    <xf numFmtId="0" fontId="0" fillId="5" borderId="20" xfId="0" applyFill="1" applyBorder="1" applyProtection="1"/>
    <xf numFmtId="0" fontId="0" fillId="6" borderId="0" xfId="0" applyFill="1" applyProtection="1"/>
    <xf numFmtId="0" fontId="0" fillId="0" borderId="0" xfId="0" applyProtection="1"/>
    <xf numFmtId="0" fontId="12" fillId="4" borderId="1" xfId="0" applyFont="1" applyFill="1" applyBorder="1" applyProtection="1"/>
    <xf numFmtId="0" fontId="12" fillId="4" borderId="0" xfId="0" applyFont="1" applyFill="1" applyBorder="1" applyAlignment="1" applyProtection="1">
      <alignment horizontal="center"/>
    </xf>
    <xf numFmtId="0" fontId="12" fillId="4" borderId="2" xfId="0" applyFont="1" applyFill="1" applyBorder="1" applyProtection="1"/>
    <xf numFmtId="0" fontId="0" fillId="5" borderId="1" xfId="0" applyFill="1" applyBorder="1" applyProtection="1"/>
    <xf numFmtId="0" fontId="0" fillId="5" borderId="0" xfId="0" applyFill="1" applyBorder="1" applyProtection="1"/>
    <xf numFmtId="0" fontId="0" fillId="5" borderId="2" xfId="0" applyFill="1" applyBorder="1" applyProtection="1"/>
    <xf numFmtId="0" fontId="11" fillId="4" borderId="1" xfId="0" applyFont="1" applyFill="1" applyBorder="1" applyProtection="1"/>
    <xf numFmtId="0" fontId="4" fillId="5" borderId="0" xfId="0" applyFont="1" applyFill="1" applyBorder="1" applyAlignment="1" applyProtection="1">
      <alignment vertical="center" textRotation="90"/>
    </xf>
    <xf numFmtId="0" fontId="12" fillId="4" borderId="1" xfId="0" applyFont="1" applyFill="1" applyBorder="1" applyAlignment="1" applyProtection="1">
      <alignment horizontal="left"/>
    </xf>
    <xf numFmtId="170" fontId="12" fillId="4" borderId="0" xfId="0" applyNumberFormat="1" applyFont="1" applyFill="1" applyBorder="1" applyAlignment="1" applyProtection="1">
      <alignment horizontal="center"/>
    </xf>
    <xf numFmtId="0" fontId="11" fillId="4" borderId="1" xfId="0" applyFont="1" applyFill="1" applyBorder="1" applyAlignment="1" applyProtection="1">
      <alignment horizontal="left"/>
    </xf>
    <xf numFmtId="0" fontId="0" fillId="5" borderId="7" xfId="0" applyFill="1" applyBorder="1" applyProtection="1"/>
    <xf numFmtId="0" fontId="11" fillId="7" borderId="0" xfId="0" applyFont="1" applyFill="1" applyBorder="1" applyAlignment="1" applyProtection="1">
      <alignment horizontal="center"/>
      <protection locked="0"/>
    </xf>
    <xf numFmtId="0" fontId="11" fillId="4" borderId="0" xfId="0" applyFont="1" applyFill="1" applyBorder="1" applyAlignment="1" applyProtection="1">
      <alignment horizontal="center"/>
    </xf>
    <xf numFmtId="2" fontId="11" fillId="8" borderId="0" xfId="0" applyNumberFormat="1" applyFont="1" applyFill="1" applyBorder="1" applyAlignment="1" applyProtection="1">
      <alignment horizontal="center"/>
    </xf>
    <xf numFmtId="0" fontId="11" fillId="4" borderId="2" xfId="0" applyFont="1" applyFill="1" applyBorder="1" applyAlignment="1" applyProtection="1">
      <alignment horizontal="center"/>
    </xf>
    <xf numFmtId="0" fontId="0" fillId="5" borderId="10" xfId="0" applyFill="1" applyBorder="1" applyProtection="1"/>
    <xf numFmtId="0" fontId="0" fillId="5" borderId="12" xfId="0" applyFill="1" applyBorder="1" applyProtection="1"/>
    <xf numFmtId="0" fontId="10" fillId="5" borderId="0" xfId="0" applyFont="1" applyFill="1" applyBorder="1" applyAlignment="1" applyProtection="1">
      <alignment horizontal="center" vertical="center"/>
    </xf>
    <xf numFmtId="0" fontId="0" fillId="5" borderId="4" xfId="0" applyFill="1" applyBorder="1" applyProtection="1"/>
    <xf numFmtId="2" fontId="11" fillId="7" borderId="0" xfId="0" applyNumberFormat="1" applyFont="1" applyFill="1" applyBorder="1" applyAlignment="1" applyProtection="1">
      <alignment horizontal="center"/>
      <protection locked="0"/>
    </xf>
    <xf numFmtId="0" fontId="4" fillId="5" borderId="12" xfId="0" applyFont="1" applyFill="1" applyBorder="1" applyAlignment="1" applyProtection="1">
      <alignment vertical="center" textRotation="90"/>
    </xf>
    <xf numFmtId="2" fontId="11" fillId="4" borderId="0" xfId="0" applyNumberFormat="1" applyFont="1" applyFill="1" applyBorder="1" applyAlignment="1" applyProtection="1">
      <alignment horizontal="center"/>
    </xf>
    <xf numFmtId="0" fontId="11" fillId="4" borderId="0" xfId="0" applyFont="1" applyFill="1" applyBorder="1" applyAlignment="1" applyProtection="1">
      <alignment horizontal="left"/>
    </xf>
    <xf numFmtId="0" fontId="12" fillId="4" borderId="2" xfId="0" applyFont="1" applyFill="1" applyBorder="1" applyAlignment="1" applyProtection="1">
      <alignment horizontal="center"/>
    </xf>
    <xf numFmtId="0" fontId="0" fillId="5" borderId="22" xfId="0" applyFill="1" applyBorder="1" applyProtection="1"/>
    <xf numFmtId="0" fontId="10" fillId="5" borderId="12" xfId="0" applyFont="1" applyFill="1" applyBorder="1" applyAlignment="1" applyProtection="1">
      <alignment horizontal="center" vertical="center"/>
    </xf>
    <xf numFmtId="0" fontId="0" fillId="5" borderId="3" xfId="0" applyFill="1" applyBorder="1" applyProtection="1"/>
    <xf numFmtId="171" fontId="11" fillId="4" borderId="0" xfId="0" applyNumberFormat="1" applyFont="1" applyFill="1" applyBorder="1" applyAlignment="1" applyProtection="1">
      <alignment vertical="center"/>
    </xf>
    <xf numFmtId="0" fontId="13" fillId="4" borderId="1" xfId="0" applyFont="1" applyFill="1" applyBorder="1" applyProtection="1"/>
    <xf numFmtId="0" fontId="13" fillId="4" borderId="0" xfId="0" applyFont="1" applyFill="1" applyBorder="1" applyAlignment="1" applyProtection="1">
      <alignment horizontal="center"/>
    </xf>
    <xf numFmtId="0" fontId="13" fillId="4" borderId="2" xfId="0" applyFont="1" applyFill="1" applyBorder="1" applyProtection="1"/>
    <xf numFmtId="0" fontId="16" fillId="4" borderId="13" xfId="0" applyFont="1" applyFill="1" applyBorder="1" applyProtection="1"/>
    <xf numFmtId="0" fontId="13" fillId="4" borderId="15" xfId="0" applyFont="1" applyFill="1" applyBorder="1" applyAlignment="1" applyProtection="1">
      <alignment horizontal="center"/>
    </xf>
    <xf numFmtId="0" fontId="0" fillId="5" borderId="13" xfId="0" applyFill="1" applyBorder="1" applyProtection="1"/>
    <xf numFmtId="0" fontId="0" fillId="5" borderId="15" xfId="0" applyFill="1" applyBorder="1" applyProtection="1"/>
    <xf numFmtId="0" fontId="0" fillId="5" borderId="0" xfId="0" applyFill="1" applyProtection="1"/>
    <xf numFmtId="0" fontId="2" fillId="5" borderId="0" xfId="0" applyFont="1" applyFill="1" applyAlignment="1" applyProtection="1"/>
    <xf numFmtId="0" fontId="0" fillId="6" borderId="0" xfId="0" applyFill="1"/>
    <xf numFmtId="0" fontId="19" fillId="6" borderId="0" xfId="0" applyFont="1" applyFill="1"/>
    <xf numFmtId="0" fontId="0" fillId="2" borderId="1" xfId="0" applyFill="1" applyBorder="1"/>
    <xf numFmtId="165" fontId="2" fillId="3" borderId="21" xfId="0" applyNumberFormat="1" applyFont="1" applyFill="1" applyBorder="1" applyAlignment="1" applyProtection="1">
      <alignment horizontal="center" vertical="center"/>
      <protection locked="0"/>
    </xf>
    <xf numFmtId="166" fontId="2" fillId="3" borderId="21" xfId="0" applyNumberFormat="1" applyFont="1" applyFill="1" applyBorder="1" applyAlignment="1" applyProtection="1">
      <alignment horizontal="center"/>
      <protection locked="0"/>
    </xf>
    <xf numFmtId="3" fontId="2" fillId="3" borderId="21" xfId="0" applyNumberFormat="1" applyFont="1" applyFill="1" applyBorder="1" applyAlignment="1" applyProtection="1">
      <alignment horizontal="center"/>
      <protection locked="0"/>
    </xf>
    <xf numFmtId="0" fontId="2" fillId="0" borderId="0" xfId="0" applyFont="1" applyFill="1"/>
    <xf numFmtId="0" fontId="2" fillId="5" borderId="0" xfId="0" applyFont="1" applyFill="1"/>
    <xf numFmtId="0" fontId="15" fillId="4" borderId="1" xfId="0" applyFont="1" applyFill="1" applyBorder="1" applyAlignment="1" applyProtection="1">
      <alignment horizontal="center"/>
    </xf>
    <xf numFmtId="0" fontId="15" fillId="4" borderId="0" xfId="0" applyFont="1" applyFill="1" applyBorder="1" applyAlignment="1" applyProtection="1">
      <alignment horizontal="center"/>
    </xf>
    <xf numFmtId="0" fontId="15" fillId="4" borderId="2" xfId="0" applyFont="1" applyFill="1" applyBorder="1" applyAlignment="1" applyProtection="1">
      <alignment horizontal="center"/>
    </xf>
    <xf numFmtId="171" fontId="1" fillId="4" borderId="1" xfId="0" applyNumberFormat="1" applyFont="1" applyFill="1" applyBorder="1" applyAlignment="1" applyProtection="1">
      <alignment horizontal="center" vertical="center"/>
    </xf>
    <xf numFmtId="171" fontId="1" fillId="4" borderId="0" xfId="0" applyNumberFormat="1" applyFont="1" applyFill="1" applyBorder="1" applyAlignment="1" applyProtection="1">
      <alignment horizontal="center" vertical="center"/>
    </xf>
    <xf numFmtId="171" fontId="1" fillId="4" borderId="2" xfId="0" applyNumberFormat="1" applyFont="1" applyFill="1" applyBorder="1" applyAlignment="1" applyProtection="1">
      <alignment horizontal="center" vertical="center"/>
    </xf>
    <xf numFmtId="0" fontId="14" fillId="4" borderId="1" xfId="1" applyFont="1" applyFill="1" applyBorder="1" applyAlignment="1" applyProtection="1">
      <alignment horizontal="center" vertical="center"/>
    </xf>
    <xf numFmtId="0" fontId="14" fillId="4" borderId="0" xfId="1" applyFont="1" applyFill="1" applyBorder="1" applyAlignment="1" applyProtection="1">
      <alignment horizontal="center" vertical="center"/>
    </xf>
    <xf numFmtId="0" fontId="14" fillId="4" borderId="2" xfId="1" applyFont="1" applyFill="1" applyBorder="1" applyAlignment="1" applyProtection="1">
      <alignment horizontal="center" vertical="center"/>
    </xf>
    <xf numFmtId="0" fontId="20" fillId="6" borderId="0" xfId="1" applyFont="1" applyFill="1" applyBorder="1" applyAlignment="1" applyProtection="1">
      <alignment vertical="center"/>
    </xf>
    <xf numFmtId="0" fontId="10" fillId="6" borderId="0" xfId="0" applyFont="1" applyFill="1" applyBorder="1" applyAlignment="1" applyProtection="1"/>
    <xf numFmtId="171" fontId="4" fillId="6" borderId="0" xfId="0" applyNumberFormat="1" applyFont="1" applyFill="1" applyBorder="1" applyAlignment="1" applyProtection="1">
      <alignment vertical="center"/>
    </xf>
    <xf numFmtId="3" fontId="2" fillId="2" borderId="10" xfId="0" applyNumberFormat="1" applyFont="1" applyFill="1" applyBorder="1" applyAlignment="1">
      <alignment horizontal="center"/>
    </xf>
    <xf numFmtId="0" fontId="2" fillId="2" borderId="9" xfId="0" applyFont="1" applyFill="1" applyBorder="1" applyAlignment="1">
      <alignment horizontal="center"/>
    </xf>
    <xf numFmtId="167" fontId="2" fillId="2" borderId="10" xfId="0" applyNumberFormat="1" applyFont="1" applyFill="1" applyBorder="1" applyAlignment="1">
      <alignment horizontal="center"/>
    </xf>
    <xf numFmtId="172" fontId="2" fillId="5" borderId="5" xfId="0" applyNumberFormat="1" applyFont="1" applyFill="1" applyBorder="1" applyAlignment="1"/>
    <xf numFmtId="0" fontId="1" fillId="5" borderId="18" xfId="0" applyFont="1" applyFill="1" applyBorder="1"/>
    <xf numFmtId="0" fontId="2" fillId="5" borderId="19" xfId="0" applyFont="1" applyFill="1" applyBorder="1"/>
    <xf numFmtId="0" fontId="2" fillId="5" borderId="20" xfId="0" applyFont="1" applyFill="1" applyBorder="1"/>
    <xf numFmtId="0" fontId="2" fillId="5" borderId="1" xfId="0" applyFont="1" applyFill="1" applyBorder="1" applyAlignment="1"/>
    <xf numFmtId="0" fontId="2" fillId="5" borderId="0" xfId="0" applyFont="1" applyFill="1" applyBorder="1"/>
    <xf numFmtId="0" fontId="2" fillId="5" borderId="2" xfId="0" applyFont="1" applyFill="1" applyBorder="1"/>
    <xf numFmtId="0" fontId="1" fillId="5" borderId="1" xfId="0" applyFont="1" applyFill="1" applyBorder="1" applyAlignment="1"/>
    <xf numFmtId="0" fontId="2" fillId="5" borderId="1" xfId="0" applyFont="1" applyFill="1" applyBorder="1"/>
    <xf numFmtId="1" fontId="4" fillId="5" borderId="0" xfId="0" applyNumberFormat="1" applyFont="1" applyFill="1" applyBorder="1" applyAlignment="1">
      <alignment horizontal="center"/>
    </xf>
    <xf numFmtId="0" fontId="4" fillId="5" borderId="0" xfId="0" applyFont="1" applyFill="1" applyBorder="1" applyAlignment="1">
      <alignment horizontal="center"/>
    </xf>
    <xf numFmtId="0" fontId="4" fillId="5" borderId="0" xfId="0" applyFont="1" applyFill="1" applyBorder="1"/>
    <xf numFmtId="0" fontId="2" fillId="5" borderId="0" xfId="0" applyFont="1" applyFill="1" applyBorder="1" applyAlignment="1">
      <alignment horizontal="center"/>
    </xf>
    <xf numFmtId="0" fontId="2" fillId="5" borderId="0" xfId="0" applyFont="1" applyFill="1" applyBorder="1" applyAlignment="1"/>
    <xf numFmtId="2" fontId="2" fillId="5" borderId="0" xfId="0" applyNumberFormat="1" applyFont="1" applyFill="1" applyBorder="1"/>
    <xf numFmtId="0" fontId="2" fillId="3" borderId="0" xfId="0" applyFont="1" applyFill="1" applyBorder="1" applyProtection="1">
      <protection locked="0"/>
    </xf>
    <xf numFmtId="0" fontId="2" fillId="5" borderId="2" xfId="0" applyFont="1" applyFill="1" applyBorder="1" applyAlignment="1"/>
    <xf numFmtId="0" fontId="22" fillId="5" borderId="1" xfId="0" applyFont="1" applyFill="1" applyBorder="1" applyAlignment="1">
      <alignment horizontal="left"/>
    </xf>
    <xf numFmtId="0" fontId="20" fillId="5" borderId="0" xfId="1" applyFont="1" applyFill="1" applyBorder="1" applyAlignment="1" applyProtection="1"/>
    <xf numFmtId="0" fontId="6" fillId="5" borderId="1" xfId="0" applyFont="1" applyFill="1" applyBorder="1"/>
    <xf numFmtId="3" fontId="2" fillId="5" borderId="0" xfId="0" applyNumberFormat="1" applyFont="1" applyFill="1" applyBorder="1"/>
    <xf numFmtId="1" fontId="2" fillId="5" borderId="0" xfId="0" applyNumberFormat="1" applyFont="1" applyFill="1" applyBorder="1"/>
    <xf numFmtId="4" fontId="2" fillId="5" borderId="0" xfId="0" applyNumberFormat="1" applyFont="1" applyFill="1" applyBorder="1"/>
    <xf numFmtId="169" fontId="2" fillId="5" borderId="0" xfId="0" applyNumberFormat="1" applyFont="1" applyFill="1" applyBorder="1"/>
    <xf numFmtId="166" fontId="2" fillId="5" borderId="0" xfId="0" applyNumberFormat="1" applyFont="1" applyFill="1" applyBorder="1"/>
    <xf numFmtId="0" fontId="2" fillId="5" borderId="0" xfId="0" quotePrefix="1" applyFont="1" applyFill="1" applyBorder="1" applyAlignment="1">
      <alignment horizontal="center"/>
    </xf>
    <xf numFmtId="0" fontId="17" fillId="5" borderId="0" xfId="0" applyFont="1" applyFill="1" applyBorder="1" applyAlignment="1">
      <alignment horizontal="center"/>
    </xf>
    <xf numFmtId="1" fontId="2" fillId="5" borderId="0" xfId="0" applyNumberFormat="1" applyFont="1" applyFill="1" applyBorder="1" applyAlignment="1">
      <alignment horizontal="center"/>
    </xf>
    <xf numFmtId="172" fontId="2" fillId="5" borderId="0" xfId="0" applyNumberFormat="1" applyFont="1" applyFill="1" applyBorder="1" applyAlignment="1">
      <alignment horizontal="left"/>
    </xf>
    <xf numFmtId="0" fontId="23" fillId="5" borderId="0" xfId="0" applyFont="1" applyFill="1" applyBorder="1" applyAlignment="1"/>
    <xf numFmtId="0" fontId="25" fillId="5" borderId="0" xfId="0" applyFont="1" applyFill="1" applyBorder="1" applyAlignment="1"/>
    <xf numFmtId="0" fontId="24" fillId="5" borderId="0" xfId="0" applyFont="1" applyFill="1" applyBorder="1" applyAlignment="1"/>
    <xf numFmtId="0" fontId="26" fillId="5" borderId="0" xfId="0" applyFont="1" applyFill="1" applyBorder="1" applyAlignment="1"/>
    <xf numFmtId="0" fontId="27" fillId="5" borderId="0" xfId="0" applyFont="1" applyFill="1" applyBorder="1" applyAlignment="1">
      <alignment horizontal="center"/>
    </xf>
    <xf numFmtId="0" fontId="28" fillId="5" borderId="0" xfId="0" applyFont="1" applyFill="1" applyBorder="1" applyAlignment="1">
      <alignment horizontal="center"/>
    </xf>
    <xf numFmtId="0" fontId="17" fillId="5" borderId="13" xfId="0" applyFont="1" applyFill="1" applyBorder="1"/>
    <xf numFmtId="0" fontId="2" fillId="5" borderId="15" xfId="0" applyFont="1" applyFill="1" applyBorder="1"/>
    <xf numFmtId="0" fontId="29" fillId="5" borderId="0" xfId="0" applyFont="1" applyFill="1" applyBorder="1"/>
    <xf numFmtId="0" fontId="31" fillId="5" borderId="0" xfId="0" applyFont="1" applyFill="1" applyBorder="1" applyAlignment="1">
      <alignment horizontal="center"/>
    </xf>
    <xf numFmtId="0" fontId="35" fillId="6" borderId="0" xfId="0" applyFont="1" applyFill="1" applyProtection="1"/>
    <xf numFmtId="0" fontId="2" fillId="6" borderId="0" xfId="0" applyFont="1" applyFill="1"/>
    <xf numFmtId="0" fontId="1" fillId="2" borderId="18" xfId="0" applyFont="1" applyFill="1" applyBorder="1" applyAlignment="1">
      <alignment horizontal="left" vertical="center"/>
    </xf>
    <xf numFmtId="0" fontId="1" fillId="2" borderId="1" xfId="0" applyFont="1" applyFill="1" applyBorder="1" applyAlignment="1">
      <alignment horizontal="left" vertical="center"/>
    </xf>
    <xf numFmtId="0" fontId="19" fillId="6" borderId="0" xfId="0" applyFont="1" applyFill="1" applyBorder="1" applyAlignment="1" applyProtection="1">
      <alignment horizontal="center"/>
    </xf>
    <xf numFmtId="0" fontId="2" fillId="2" borderId="1" xfId="0" applyFont="1" applyFill="1" applyBorder="1" applyAlignment="1">
      <alignment horizontal="center" vertical="center" wrapText="1"/>
    </xf>
    <xf numFmtId="3" fontId="2" fillId="2" borderId="7" xfId="0" applyNumberFormat="1" applyFont="1" applyFill="1" applyBorder="1" applyAlignment="1">
      <alignment horizontal="center" vertical="center"/>
    </xf>
    <xf numFmtId="3" fontId="2" fillId="2" borderId="2" xfId="0" applyNumberFormat="1" applyFont="1" applyFill="1" applyBorder="1" applyAlignment="1">
      <alignment horizontal="center" vertical="center"/>
    </xf>
    <xf numFmtId="3" fontId="2" fillId="2" borderId="10" xfId="0" applyNumberFormat="1" applyFont="1" applyFill="1" applyBorder="1" applyAlignment="1">
      <alignment horizontal="center" vertical="center"/>
    </xf>
    <xf numFmtId="3" fontId="2" fillId="2" borderId="11" xfId="0" applyNumberFormat="1"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13" fillId="2" borderId="14" xfId="0" applyFont="1" applyFill="1" applyBorder="1" applyAlignment="1">
      <alignment horizontal="center"/>
    </xf>
    <xf numFmtId="0" fontId="13" fillId="2" borderId="15" xfId="0" applyFont="1" applyFill="1" applyBorder="1" applyAlignment="1">
      <alignment horizontal="center"/>
    </xf>
    <xf numFmtId="0" fontId="13" fillId="2" borderId="17" xfId="0" applyFont="1" applyFill="1" applyBorder="1" applyAlignment="1">
      <alignment horizontal="center"/>
    </xf>
    <xf numFmtId="0" fontId="2" fillId="2" borderId="7" xfId="0" applyFont="1" applyFill="1" applyBorder="1" applyAlignment="1">
      <alignment horizontal="left"/>
    </xf>
    <xf numFmtId="0" fontId="2" fillId="2" borderId="0" xfId="0" applyFont="1" applyFill="1" applyBorder="1" applyAlignment="1">
      <alignment horizontal="left"/>
    </xf>
    <xf numFmtId="0" fontId="2" fillId="2" borderId="14" xfId="0" applyFont="1" applyFill="1" applyBorder="1" applyAlignment="1">
      <alignment horizontal="left"/>
    </xf>
    <xf numFmtId="0" fontId="2" fillId="2" borderId="15" xfId="0" applyFont="1" applyFill="1" applyBorder="1" applyAlignment="1">
      <alignment horizontal="left"/>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3" xfId="0" applyFont="1" applyFill="1" applyBorder="1" applyAlignment="1">
      <alignment horizontal="left"/>
    </xf>
    <xf numFmtId="0" fontId="2" fillId="2" borderId="4" xfId="0" applyFont="1" applyFill="1" applyBorder="1" applyAlignment="1">
      <alignment horizontal="left"/>
    </xf>
    <xf numFmtId="0" fontId="2" fillId="2" borderId="4" xfId="0" applyFont="1" applyFill="1" applyBorder="1" applyAlignment="1">
      <alignment horizontal="center"/>
    </xf>
    <xf numFmtId="0" fontId="2" fillId="2" borderId="6" xfId="0" applyFont="1" applyFill="1" applyBorder="1" applyAlignment="1">
      <alignment horizontal="center"/>
    </xf>
    <xf numFmtId="3" fontId="2" fillId="2" borderId="3" xfId="0" applyNumberFormat="1" applyFont="1" applyFill="1" applyBorder="1" applyAlignment="1">
      <alignment horizontal="center"/>
    </xf>
    <xf numFmtId="3" fontId="2" fillId="2" borderId="5" xfId="0" applyNumberFormat="1" applyFont="1" applyFill="1" applyBorder="1" applyAlignment="1">
      <alignment horizontal="center"/>
    </xf>
    <xf numFmtId="0" fontId="2" fillId="2" borderId="7"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3" xfId="0" applyFont="1" applyFill="1" applyBorder="1" applyAlignment="1">
      <alignment horizontal="center"/>
    </xf>
    <xf numFmtId="0" fontId="2" fillId="2" borderId="5" xfId="0" applyFont="1" applyFill="1" applyBorder="1" applyAlignment="1">
      <alignment horizontal="center"/>
    </xf>
    <xf numFmtId="0" fontId="11" fillId="4" borderId="1" xfId="0" applyFont="1" applyFill="1" applyBorder="1" applyAlignment="1" applyProtection="1">
      <alignment horizontal="left"/>
    </xf>
    <xf numFmtId="0" fontId="11" fillId="4" borderId="0" xfId="0" applyFont="1" applyFill="1" applyBorder="1" applyAlignment="1" applyProtection="1">
      <alignment horizontal="left"/>
    </xf>
    <xf numFmtId="0" fontId="11" fillId="4" borderId="2" xfId="0" applyFont="1" applyFill="1" applyBorder="1" applyAlignment="1" applyProtection="1">
      <alignment horizontal="left"/>
    </xf>
    <xf numFmtId="0" fontId="33" fillId="5" borderId="0" xfId="0" applyFont="1" applyFill="1" applyBorder="1" applyAlignment="1" applyProtection="1">
      <alignment horizontal="left" vertical="center"/>
    </xf>
    <xf numFmtId="0" fontId="34" fillId="5" borderId="12" xfId="0" applyFont="1" applyFill="1" applyBorder="1" applyAlignment="1" applyProtection="1">
      <alignment horizontal="left" vertical="center"/>
    </xf>
    <xf numFmtId="0" fontId="2" fillId="4" borderId="15" xfId="0" applyFont="1" applyFill="1" applyBorder="1" applyAlignment="1" applyProtection="1">
      <alignment horizontal="center"/>
    </xf>
    <xf numFmtId="0" fontId="2" fillId="4" borderId="17" xfId="0" applyFont="1" applyFill="1" applyBorder="1" applyAlignment="1" applyProtection="1">
      <alignment horizontal="center"/>
    </xf>
    <xf numFmtId="0" fontId="17" fillId="5" borderId="15" xfId="0" applyFont="1" applyFill="1" applyBorder="1" applyAlignment="1" applyProtection="1">
      <alignment horizontal="center"/>
    </xf>
    <xf numFmtId="0" fontId="17" fillId="5" borderId="17" xfId="0" applyFont="1" applyFill="1" applyBorder="1" applyAlignment="1" applyProtection="1">
      <alignment horizontal="center"/>
    </xf>
    <xf numFmtId="0" fontId="10" fillId="5" borderId="0" xfId="0" applyFont="1" applyFill="1" applyAlignment="1" applyProtection="1">
      <alignment horizontal="center"/>
    </xf>
    <xf numFmtId="0" fontId="10" fillId="5" borderId="0" xfId="0" applyFont="1" applyFill="1" applyBorder="1" applyAlignment="1" applyProtection="1">
      <alignment horizontal="center"/>
    </xf>
    <xf numFmtId="171" fontId="1" fillId="5" borderId="0" xfId="0" applyNumberFormat="1" applyFont="1" applyFill="1" applyBorder="1" applyAlignment="1" applyProtection="1">
      <alignment horizontal="center" vertical="center"/>
    </xf>
    <xf numFmtId="0" fontId="14" fillId="5" borderId="0" xfId="1" applyFont="1" applyFill="1" applyBorder="1" applyAlignment="1" applyProtection="1">
      <alignment horizontal="center" vertical="center"/>
    </xf>
    <xf numFmtId="0" fontId="15" fillId="5" borderId="0" xfId="0" applyFont="1" applyFill="1" applyBorder="1" applyAlignment="1" applyProtection="1">
      <alignment horizontal="center"/>
    </xf>
    <xf numFmtId="0" fontId="32" fillId="5" borderId="0" xfId="0" applyFont="1" applyFill="1" applyBorder="1" applyAlignment="1" applyProtection="1">
      <alignment horizontal="right" vertical="center"/>
    </xf>
    <xf numFmtId="0" fontId="10" fillId="5" borderId="12" xfId="0" applyFont="1" applyFill="1" applyBorder="1" applyAlignment="1" applyProtection="1">
      <alignment horizontal="center" vertical="center"/>
    </xf>
    <xf numFmtId="0" fontId="10" fillId="5" borderId="4" xfId="0" applyFont="1" applyFill="1" applyBorder="1" applyAlignment="1" applyProtection="1">
      <alignment horizontal="center" vertical="center"/>
    </xf>
    <xf numFmtId="0" fontId="11" fillId="4" borderId="1" xfId="0" applyFont="1" applyFill="1" applyBorder="1" applyAlignment="1" applyProtection="1">
      <alignment horizontal="center"/>
    </xf>
    <xf numFmtId="0" fontId="11" fillId="4" borderId="0" xfId="0" applyFont="1" applyFill="1" applyBorder="1" applyAlignment="1" applyProtection="1">
      <alignment horizontal="center"/>
    </xf>
    <xf numFmtId="0" fontId="11" fillId="4" borderId="2" xfId="0" applyFont="1" applyFill="1" applyBorder="1" applyAlignment="1" applyProtection="1">
      <alignment horizontal="center"/>
    </xf>
    <xf numFmtId="2" fontId="10" fillId="5" borderId="0" xfId="0" applyNumberFormat="1" applyFont="1" applyFill="1" applyBorder="1" applyAlignment="1" applyProtection="1">
      <alignment horizontal="center"/>
    </xf>
    <xf numFmtId="0" fontId="10" fillId="5" borderId="1" xfId="0" applyFont="1" applyFill="1" applyBorder="1" applyAlignment="1" applyProtection="1">
      <alignment horizontal="center" vertical="center" textRotation="90"/>
    </xf>
    <xf numFmtId="0" fontId="10" fillId="5" borderId="22" xfId="0" applyFont="1" applyFill="1" applyBorder="1" applyAlignment="1" applyProtection="1">
      <alignment horizontal="center" vertical="center" textRotation="90"/>
    </xf>
    <xf numFmtId="0" fontId="10" fillId="5" borderId="8" xfId="0" applyFont="1" applyFill="1" applyBorder="1" applyAlignment="1" applyProtection="1">
      <alignment horizontal="center"/>
    </xf>
    <xf numFmtId="0" fontId="10" fillId="5" borderId="0" xfId="0" applyFont="1" applyFill="1" applyBorder="1" applyAlignment="1" applyProtection="1">
      <alignment horizontal="center" vertical="center" wrapText="1"/>
    </xf>
    <xf numFmtId="0" fontId="10" fillId="5" borderId="12" xfId="0" applyFont="1" applyFill="1" applyBorder="1" applyAlignment="1" applyProtection="1">
      <alignment horizontal="center" vertical="center" wrapText="1"/>
    </xf>
    <xf numFmtId="2" fontId="10" fillId="5" borderId="0" xfId="0" applyNumberFormat="1" applyFont="1" applyFill="1" applyBorder="1" applyAlignment="1" applyProtection="1">
      <alignment horizontal="center" vertical="center" textRotation="90"/>
    </xf>
    <xf numFmtId="0" fontId="10" fillId="5" borderId="0" xfId="0" applyFont="1" applyFill="1" applyBorder="1" applyAlignment="1" applyProtection="1">
      <alignment horizontal="center" vertical="center" textRotation="90"/>
    </xf>
    <xf numFmtId="0" fontId="10" fillId="5" borderId="0" xfId="0" applyFont="1" applyFill="1" applyBorder="1" applyAlignment="1" applyProtection="1">
      <alignment horizontal="center" vertical="center" textRotation="90" wrapText="1"/>
    </xf>
    <xf numFmtId="0" fontId="10" fillId="5" borderId="0" xfId="0" applyFont="1" applyFill="1" applyBorder="1" applyAlignment="1" applyProtection="1">
      <alignment horizontal="left"/>
    </xf>
    <xf numFmtId="0" fontId="31" fillId="5" borderId="0" xfId="0" applyFont="1" applyFill="1" applyBorder="1" applyAlignment="1">
      <alignment horizontal="center"/>
    </xf>
    <xf numFmtId="0" fontId="2" fillId="5" borderId="0" xfId="0" applyFont="1" applyFill="1" applyBorder="1" applyAlignment="1">
      <alignment horizontal="center"/>
    </xf>
    <xf numFmtId="172" fontId="2" fillId="5" borderId="10" xfId="0" applyNumberFormat="1" applyFont="1" applyFill="1" applyBorder="1" applyAlignment="1">
      <alignment horizontal="center"/>
    </xf>
    <xf numFmtId="172" fontId="2" fillId="5" borderId="12" xfId="0" applyNumberFormat="1" applyFont="1" applyFill="1" applyBorder="1" applyAlignment="1">
      <alignment horizontal="center"/>
    </xf>
    <xf numFmtId="172" fontId="2" fillId="5" borderId="9" xfId="0" applyNumberFormat="1" applyFont="1" applyFill="1" applyBorder="1" applyAlignment="1">
      <alignment horizontal="center"/>
    </xf>
    <xf numFmtId="172" fontId="2" fillId="5" borderId="3" xfId="0" applyNumberFormat="1" applyFont="1" applyFill="1" applyBorder="1" applyAlignment="1">
      <alignment horizontal="center"/>
    </xf>
    <xf numFmtId="172" fontId="2" fillId="5" borderId="4" xfId="0" applyNumberFormat="1" applyFont="1" applyFill="1" applyBorder="1" applyAlignment="1">
      <alignment horizontal="center"/>
    </xf>
    <xf numFmtId="0" fontId="10" fillId="5" borderId="0" xfId="0" applyFont="1" applyFill="1" applyBorder="1" applyAlignment="1">
      <alignment horizontal="center" vertical="center"/>
    </xf>
    <xf numFmtId="0" fontId="17" fillId="5" borderId="15" xfId="0" applyFont="1" applyFill="1" applyBorder="1" applyAlignment="1">
      <alignment horizontal="center"/>
    </xf>
    <xf numFmtId="0" fontId="17" fillId="5" borderId="17" xfId="0" applyFont="1" applyFill="1" applyBorder="1" applyAlignment="1">
      <alignment horizontal="center"/>
    </xf>
    <xf numFmtId="0" fontId="13" fillId="5" borderId="0" xfId="0" applyFont="1" applyFill="1" applyBorder="1" applyAlignment="1">
      <alignment horizontal="center"/>
    </xf>
    <xf numFmtId="172" fontId="2" fillId="5" borderId="0" xfId="0" applyNumberFormat="1" applyFont="1" applyFill="1" applyBorder="1" applyAlignment="1">
      <alignment horizontal="left"/>
    </xf>
  </cellXfs>
  <cellStyles count="2">
    <cellStyle name="Hyperlink"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16</xdr:col>
      <xdr:colOff>285750</xdr:colOff>
      <xdr:row>7</xdr:row>
      <xdr:rowOff>257175</xdr:rowOff>
    </xdr:from>
    <xdr:to>
      <xdr:col>21</xdr:col>
      <xdr:colOff>85725</xdr:colOff>
      <xdr:row>14</xdr:row>
      <xdr:rowOff>0</xdr:rowOff>
    </xdr:to>
    <xdr:sp macro="" textlink="">
      <xdr:nvSpPr>
        <xdr:cNvPr id="2" name="Ellipse 1"/>
        <xdr:cNvSpPr/>
      </xdr:nvSpPr>
      <xdr:spPr>
        <a:xfrm>
          <a:off x="14192250" y="2124075"/>
          <a:ext cx="1562100" cy="1609725"/>
        </a:xfrm>
        <a:prstGeom prst="ellipse">
          <a:avLst/>
        </a:prstGeom>
        <a:solidFill>
          <a:schemeClr val="accent1">
            <a:alpha val="6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a-DK" sz="1100"/>
        </a:p>
      </xdr:txBody>
    </xdr:sp>
    <xdr:clientData/>
  </xdr:twoCellAnchor>
  <xdr:twoCellAnchor>
    <xdr:from>
      <xdr:col>5</xdr:col>
      <xdr:colOff>0</xdr:colOff>
      <xdr:row>7</xdr:row>
      <xdr:rowOff>257175</xdr:rowOff>
    </xdr:from>
    <xdr:to>
      <xdr:col>19</xdr:col>
      <xdr:colOff>9525</xdr:colOff>
      <xdr:row>10</xdr:row>
      <xdr:rowOff>257175</xdr:rowOff>
    </xdr:to>
    <xdr:cxnSp macro="">
      <xdr:nvCxnSpPr>
        <xdr:cNvPr id="3" name="Lige forbindelse 2"/>
        <xdr:cNvCxnSpPr>
          <a:stCxn id="2" idx="0"/>
        </xdr:cNvCxnSpPr>
      </xdr:nvCxnSpPr>
      <xdr:spPr>
        <a:xfrm flipH="1">
          <a:off x="10029825" y="2124075"/>
          <a:ext cx="4943475" cy="80010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10</xdr:row>
      <xdr:rowOff>257175</xdr:rowOff>
    </xdr:from>
    <xdr:to>
      <xdr:col>19</xdr:col>
      <xdr:colOff>9525</xdr:colOff>
      <xdr:row>14</xdr:row>
      <xdr:rowOff>0</xdr:rowOff>
    </xdr:to>
    <xdr:cxnSp macro="">
      <xdr:nvCxnSpPr>
        <xdr:cNvPr id="4" name="Lige forbindelse 3"/>
        <xdr:cNvCxnSpPr>
          <a:stCxn id="2" idx="4"/>
        </xdr:cNvCxnSpPr>
      </xdr:nvCxnSpPr>
      <xdr:spPr>
        <a:xfrm flipH="1" flipV="1">
          <a:off x="10029825" y="2924175"/>
          <a:ext cx="4943475" cy="809625"/>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9525</xdr:colOff>
      <xdr:row>15</xdr:row>
      <xdr:rowOff>257175</xdr:rowOff>
    </xdr:from>
    <xdr:to>
      <xdr:col>19</xdr:col>
      <xdr:colOff>0</xdr:colOff>
      <xdr:row>15</xdr:row>
      <xdr:rowOff>257175</xdr:rowOff>
    </xdr:to>
    <xdr:cxnSp macro="">
      <xdr:nvCxnSpPr>
        <xdr:cNvPr id="5" name="Lige pilforbindelse 4"/>
        <xdr:cNvCxnSpPr/>
      </xdr:nvCxnSpPr>
      <xdr:spPr>
        <a:xfrm>
          <a:off x="10039350" y="4257675"/>
          <a:ext cx="4924425"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257175</xdr:colOff>
      <xdr:row>10</xdr:row>
      <xdr:rowOff>0</xdr:rowOff>
    </xdr:from>
    <xdr:to>
      <xdr:col>10</xdr:col>
      <xdr:colOff>180975</xdr:colOff>
      <xdr:row>11</xdr:row>
      <xdr:rowOff>238125</xdr:rowOff>
    </xdr:to>
    <xdr:sp macro="" textlink="">
      <xdr:nvSpPr>
        <xdr:cNvPr id="6" name="Bue 5"/>
        <xdr:cNvSpPr/>
      </xdr:nvSpPr>
      <xdr:spPr>
        <a:xfrm>
          <a:off x="11344275" y="2667000"/>
          <a:ext cx="628650" cy="504825"/>
        </a:xfrm>
        <a:prstGeom prst="arc">
          <a:avLst>
            <a:gd name="adj1" fmla="val 16217364"/>
            <a:gd name="adj2" fmla="val 5718843"/>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da-DK" sz="1100"/>
        </a:p>
      </xdr:txBody>
    </xdr:sp>
    <xdr:clientData/>
  </xdr:twoCellAnchor>
  <xdr:twoCellAnchor>
    <xdr:from>
      <xdr:col>23</xdr:col>
      <xdr:colOff>9525</xdr:colOff>
      <xdr:row>8</xdr:row>
      <xdr:rowOff>0</xdr:rowOff>
    </xdr:from>
    <xdr:to>
      <xdr:col>23</xdr:col>
      <xdr:colOff>9525</xdr:colOff>
      <xdr:row>14</xdr:row>
      <xdr:rowOff>0</xdr:rowOff>
    </xdr:to>
    <xdr:cxnSp macro="">
      <xdr:nvCxnSpPr>
        <xdr:cNvPr id="7" name="Lige pilforbindelse 6"/>
        <xdr:cNvCxnSpPr/>
      </xdr:nvCxnSpPr>
      <xdr:spPr>
        <a:xfrm flipV="1">
          <a:off x="16383000" y="2133600"/>
          <a:ext cx="0" cy="1600200"/>
        </a:xfrm>
        <a:prstGeom prst="straightConnector1">
          <a:avLst/>
        </a:prstGeom>
        <a:ln w="12700">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180975</xdr:colOff>
      <xdr:row>7</xdr:row>
      <xdr:rowOff>0</xdr:rowOff>
    </xdr:from>
    <xdr:to>
      <xdr:col>19</xdr:col>
      <xdr:colOff>9525</xdr:colOff>
      <xdr:row>7</xdr:row>
      <xdr:rowOff>257175</xdr:rowOff>
    </xdr:to>
    <xdr:cxnSp macro="">
      <xdr:nvCxnSpPr>
        <xdr:cNvPr id="8" name="Lige pilforbindelse 7"/>
        <xdr:cNvCxnSpPr>
          <a:endCxn id="2" idx="0"/>
        </xdr:cNvCxnSpPr>
      </xdr:nvCxnSpPr>
      <xdr:spPr>
        <a:xfrm>
          <a:off x="14792325" y="1866900"/>
          <a:ext cx="180975" cy="257175"/>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6</xdr:row>
      <xdr:rowOff>247650</xdr:rowOff>
    </xdr:from>
    <xdr:to>
      <xdr:col>18</xdr:col>
      <xdr:colOff>171450</xdr:colOff>
      <xdr:row>6</xdr:row>
      <xdr:rowOff>247650</xdr:rowOff>
    </xdr:to>
    <xdr:cxnSp macro="">
      <xdr:nvCxnSpPr>
        <xdr:cNvPr id="9" name="Lige forbindelse 8"/>
        <xdr:cNvCxnSpPr/>
      </xdr:nvCxnSpPr>
      <xdr:spPr>
        <a:xfrm flipH="1">
          <a:off x="11791950" y="1847850"/>
          <a:ext cx="299085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19050</xdr:colOff>
      <xdr:row>1</xdr:row>
      <xdr:rowOff>247650</xdr:rowOff>
    </xdr:from>
    <xdr:to>
      <xdr:col>22</xdr:col>
      <xdr:colOff>38100</xdr:colOff>
      <xdr:row>2</xdr:row>
      <xdr:rowOff>0</xdr:rowOff>
    </xdr:to>
    <xdr:cxnSp macro="">
      <xdr:nvCxnSpPr>
        <xdr:cNvPr id="10" name="Lige pilforbindelse 9"/>
        <xdr:cNvCxnSpPr/>
      </xdr:nvCxnSpPr>
      <xdr:spPr>
        <a:xfrm flipH="1" flipV="1">
          <a:off x="13573125" y="514350"/>
          <a:ext cx="2486025" cy="19050"/>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66676</xdr:colOff>
      <xdr:row>4</xdr:row>
      <xdr:rowOff>9525</xdr:rowOff>
    </xdr:from>
    <xdr:to>
      <xdr:col>22</xdr:col>
      <xdr:colOff>38100</xdr:colOff>
      <xdr:row>4</xdr:row>
      <xdr:rowOff>9525</xdr:rowOff>
    </xdr:to>
    <xdr:cxnSp macro="">
      <xdr:nvCxnSpPr>
        <xdr:cNvPr id="11" name="Lige pilforbindelse 10"/>
        <xdr:cNvCxnSpPr/>
      </xdr:nvCxnSpPr>
      <xdr:spPr>
        <a:xfrm>
          <a:off x="13620751" y="1076325"/>
          <a:ext cx="2438399" cy="0"/>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514350</xdr:colOff>
      <xdr:row>42</xdr:row>
      <xdr:rowOff>171450</xdr:rowOff>
    </xdr:from>
    <xdr:to>
      <xdr:col>11</xdr:col>
      <xdr:colOff>609600</xdr:colOff>
      <xdr:row>52</xdr:row>
      <xdr:rowOff>161925</xdr:rowOff>
    </xdr:to>
    <xdr:pic>
      <xdr:nvPicPr>
        <xdr:cNvPr id="2" name="Picture 1" descr="https://lh3.googleusercontent.com/rL0PAKgo-DezWh5IG9L8IuoSabxbs-5p-pQp-LR-gGKSQPqmy8DnB8oJu7siT0J5WWqMdvVMoVcsr1wAzS9UlW9U82kofbQjxrV4Ri9PA2k=w1280"/>
        <xdr:cNvPicPr>
          <a:picLocks noChangeAspect="1" noChangeArrowheads="1"/>
        </xdr:cNvPicPr>
      </xdr:nvPicPr>
      <xdr:blipFill>
        <a:blip xmlns:r="http://schemas.openxmlformats.org/officeDocument/2006/relationships" r:embed="rId1" cstate="print"/>
        <a:srcRect/>
        <a:stretch>
          <a:fillRect/>
        </a:stretch>
      </xdr:blipFill>
      <xdr:spPr bwMode="auto">
        <a:xfrm>
          <a:off x="514350" y="10401300"/>
          <a:ext cx="8162925" cy="2371725"/>
        </a:xfrm>
        <a:prstGeom prst="rect">
          <a:avLst/>
        </a:prstGeom>
        <a:noFill/>
      </xdr:spPr>
    </xdr:pic>
    <xdr:clientData/>
  </xdr:twoCellAnchor>
</xdr:wsDr>
</file>

<file path=xl/theme/theme1.xml><?xml version="1.0" encoding="utf-8"?>
<a:theme xmlns:a="http://schemas.openxmlformats.org/drawingml/2006/main" name="Kontor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walter-lystfisker.dk/"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walter-lystfisker.dk/" TargetMode="External"/><Relationship Id="rId1" Type="http://schemas.openxmlformats.org/officeDocument/2006/relationships/hyperlink" Target="http://www.walter-lystfisker.dk/"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walter-lystfisker.dk/" TargetMode="External"/></Relationships>
</file>

<file path=xl/worksheets/sheet1.xml><?xml version="1.0" encoding="utf-8"?>
<worksheet xmlns="http://schemas.openxmlformats.org/spreadsheetml/2006/main" xmlns:r="http://schemas.openxmlformats.org/officeDocument/2006/relationships">
  <dimension ref="A1:L33"/>
  <sheetViews>
    <sheetView tabSelected="1" workbookViewId="0"/>
  </sheetViews>
  <sheetFormatPr defaultRowHeight="15"/>
  <cols>
    <col min="1" max="4" width="15.7109375" customWidth="1"/>
    <col min="5" max="5" width="49.85546875" bestFit="1" customWidth="1"/>
    <col min="6" max="6" width="41.5703125" customWidth="1"/>
    <col min="7" max="7" width="51.140625" customWidth="1"/>
    <col min="8" max="8" width="28.7109375" customWidth="1"/>
    <col min="9" max="9" width="32.7109375" customWidth="1"/>
  </cols>
  <sheetData>
    <row r="1" spans="1:12" ht="33" customHeight="1">
      <c r="A1" s="164" t="s">
        <v>0</v>
      </c>
      <c r="B1" s="39"/>
      <c r="C1" s="39"/>
      <c r="D1" s="39"/>
      <c r="E1" s="39"/>
      <c r="F1" s="40"/>
      <c r="G1" s="39"/>
      <c r="H1" s="39"/>
      <c r="I1" s="41"/>
      <c r="J1" s="100"/>
      <c r="K1" s="100"/>
      <c r="L1" s="100"/>
    </row>
    <row r="2" spans="1:12" ht="23.1" customHeight="1">
      <c r="A2" s="4" t="s">
        <v>37</v>
      </c>
      <c r="B2" s="5"/>
      <c r="C2" s="1"/>
      <c r="D2" s="1"/>
      <c r="E2" s="2" t="str">
        <f>CONCATENATE(B10,B9)</f>
        <v>50 km/h</v>
      </c>
      <c r="F2" s="1" t="s">
        <v>1</v>
      </c>
      <c r="G2" s="1"/>
      <c r="H2" s="1"/>
      <c r="I2" s="6" t="str">
        <f>F17</f>
        <v>10 GHz</v>
      </c>
      <c r="J2" s="100"/>
      <c r="K2" s="100"/>
      <c r="L2" s="100"/>
    </row>
    <row r="3" spans="1:12" ht="23.1" customHeight="1">
      <c r="A3" s="4" t="s">
        <v>38</v>
      </c>
      <c r="B3" s="5"/>
      <c r="C3" s="1"/>
      <c r="D3" s="1"/>
      <c r="E3" s="2" t="str">
        <f>CONCATENATE(B11,B9)</f>
        <v>-59 km/h</v>
      </c>
      <c r="F3" s="1" t="s">
        <v>32</v>
      </c>
      <c r="G3" s="1"/>
      <c r="H3" s="1"/>
      <c r="I3" s="6" t="str">
        <f>F17</f>
        <v>10 GHz</v>
      </c>
      <c r="J3" s="100"/>
      <c r="K3" s="100"/>
      <c r="L3" s="100"/>
    </row>
    <row r="4" spans="1:12" ht="23.1" customHeight="1">
      <c r="A4" s="4" t="s">
        <v>33</v>
      </c>
      <c r="B4" s="1"/>
      <c r="C4" s="1"/>
      <c r="D4" s="1"/>
      <c r="E4" s="1"/>
      <c r="F4" s="2"/>
      <c r="G4" s="1"/>
      <c r="H4" s="1"/>
      <c r="I4" s="3"/>
      <c r="J4" s="100"/>
      <c r="K4" s="100"/>
      <c r="L4" s="100"/>
    </row>
    <row r="5" spans="1:12" ht="23.1" customHeight="1">
      <c r="A5" s="102"/>
      <c r="B5" s="181" t="s">
        <v>2</v>
      </c>
      <c r="C5" s="182"/>
      <c r="D5" s="182"/>
      <c r="E5" s="183"/>
      <c r="F5" s="194" t="s">
        <v>3</v>
      </c>
      <c r="G5" s="195"/>
      <c r="H5" s="7"/>
      <c r="I5" s="8"/>
      <c r="J5" s="100"/>
      <c r="K5" s="100"/>
      <c r="L5" s="100"/>
    </row>
    <row r="6" spans="1:12" ht="23.1" customHeight="1">
      <c r="A6" s="9"/>
      <c r="B6" s="192" t="s">
        <v>30</v>
      </c>
      <c r="C6" s="193"/>
      <c r="D6" s="193"/>
      <c r="E6" s="172"/>
      <c r="F6" s="10" t="s">
        <v>4</v>
      </c>
      <c r="G6" s="11" t="s">
        <v>44</v>
      </c>
      <c r="H6" s="50">
        <f>SQRT((1+F12)/(1-F12))*F9</f>
        <v>10000000463.283476</v>
      </c>
      <c r="I6" s="6" t="s">
        <v>5</v>
      </c>
      <c r="J6" s="100"/>
      <c r="K6" s="100"/>
      <c r="L6" s="100"/>
    </row>
    <row r="7" spans="1:12" ht="23.1" customHeight="1">
      <c r="A7" s="167" t="s">
        <v>36</v>
      </c>
      <c r="B7" s="192" t="s">
        <v>31</v>
      </c>
      <c r="C7" s="193"/>
      <c r="D7" s="193"/>
      <c r="E7" s="172"/>
      <c r="F7" s="12" t="s">
        <v>6</v>
      </c>
      <c r="G7" s="11" t="s">
        <v>44</v>
      </c>
      <c r="H7" s="13">
        <f>SQRT((1+F13)/(1-F13))*F9</f>
        <v>9999999453.3255253</v>
      </c>
      <c r="I7" s="14" t="s">
        <v>5</v>
      </c>
      <c r="J7" s="100"/>
      <c r="K7" s="100"/>
      <c r="L7" s="100"/>
    </row>
    <row r="8" spans="1:12" ht="23.1" customHeight="1">
      <c r="A8" s="167"/>
      <c r="B8" s="194" t="s">
        <v>7</v>
      </c>
      <c r="C8" s="188"/>
      <c r="D8" s="195"/>
      <c r="E8" s="15" t="s">
        <v>8</v>
      </c>
      <c r="F8" s="16">
        <v>299792458</v>
      </c>
      <c r="G8" s="17" t="s">
        <v>9</v>
      </c>
      <c r="H8" s="190" t="s">
        <v>10</v>
      </c>
      <c r="I8" s="191"/>
      <c r="J8" s="100"/>
      <c r="K8" s="100"/>
      <c r="L8" s="100"/>
    </row>
    <row r="9" spans="1:12" ht="23.1" customHeight="1">
      <c r="A9" s="167"/>
      <c r="B9" s="10" t="s">
        <v>11</v>
      </c>
      <c r="C9" s="2">
        <v>3.6</v>
      </c>
      <c r="D9" s="11" t="s">
        <v>9</v>
      </c>
      <c r="E9" s="18" t="s">
        <v>120</v>
      </c>
      <c r="F9" s="105">
        <v>10000000000</v>
      </c>
      <c r="G9" s="18" t="s">
        <v>5</v>
      </c>
      <c r="H9" s="120">
        <f>+H6-F9</f>
        <v>463.28347587585449</v>
      </c>
      <c r="I9" s="121" t="s">
        <v>5</v>
      </c>
      <c r="J9" s="100"/>
      <c r="K9" s="100"/>
      <c r="L9" s="100"/>
    </row>
    <row r="10" spans="1:12" ht="23.1" customHeight="1">
      <c r="A10" s="167"/>
      <c r="B10" s="103">
        <v>50</v>
      </c>
      <c r="C10" s="1"/>
      <c r="D10" s="43">
        <f>B10/C9</f>
        <v>13.888888888888889</v>
      </c>
      <c r="E10" s="18" t="s">
        <v>34</v>
      </c>
      <c r="F10" s="19">
        <f>+D10</f>
        <v>13.888888888888889</v>
      </c>
      <c r="G10" s="20" t="s">
        <v>9</v>
      </c>
      <c r="H10" s="190" t="s">
        <v>13</v>
      </c>
      <c r="I10" s="191"/>
      <c r="J10" s="100"/>
      <c r="K10" s="100"/>
      <c r="L10" s="100"/>
    </row>
    <row r="11" spans="1:12" ht="23.1" customHeight="1">
      <c r="A11" s="167"/>
      <c r="B11" s="104">
        <v>-59</v>
      </c>
      <c r="C11" s="1"/>
      <c r="D11" s="44">
        <f>B11/C9</f>
        <v>-16.388888888888889</v>
      </c>
      <c r="E11" s="18" t="s">
        <v>35</v>
      </c>
      <c r="F11" s="47">
        <f>D11</f>
        <v>-16.388888888888889</v>
      </c>
      <c r="G11" s="20" t="s">
        <v>9</v>
      </c>
      <c r="H11" s="122">
        <f>H7-F9</f>
        <v>-546.67447471618652</v>
      </c>
      <c r="I11" s="121" t="s">
        <v>5</v>
      </c>
      <c r="J11" s="100"/>
      <c r="K11" s="100"/>
      <c r="L11" s="100"/>
    </row>
    <row r="12" spans="1:12" ht="23.1" customHeight="1">
      <c r="A12" s="167"/>
      <c r="B12" s="192" t="s">
        <v>14</v>
      </c>
      <c r="C12" s="193"/>
      <c r="D12" s="172"/>
      <c r="E12" s="18" t="s">
        <v>43</v>
      </c>
      <c r="F12" s="21">
        <f>F10/F8</f>
        <v>4.6328346555298899E-8</v>
      </c>
      <c r="G12" s="172" t="s">
        <v>45</v>
      </c>
      <c r="H12" s="168" t="s">
        <v>15</v>
      </c>
      <c r="I12" s="169"/>
      <c r="J12" s="100"/>
      <c r="K12" s="100"/>
      <c r="L12" s="100"/>
    </row>
    <row r="13" spans="1:12" ht="23.1" customHeight="1">
      <c r="A13" s="167"/>
      <c r="B13" s="184"/>
      <c r="C13" s="185"/>
      <c r="D13" s="173"/>
      <c r="E13" s="22" t="s">
        <v>43</v>
      </c>
      <c r="F13" s="48">
        <f>F11/F8</f>
        <v>-5.4667448935252699E-8</v>
      </c>
      <c r="G13" s="173"/>
      <c r="H13" s="170"/>
      <c r="I13" s="171"/>
      <c r="J13" s="100"/>
      <c r="K13" s="100"/>
      <c r="L13" s="100"/>
    </row>
    <row r="14" spans="1:12" ht="23.1" customHeight="1">
      <c r="A14" s="167"/>
      <c r="B14" s="2"/>
      <c r="C14" s="1"/>
      <c r="D14" s="2"/>
      <c r="E14" s="1"/>
      <c r="F14" s="23"/>
      <c r="G14" s="24"/>
      <c r="H14" s="1"/>
      <c r="I14" s="3"/>
      <c r="J14" s="100"/>
      <c r="K14" s="100"/>
      <c r="L14" s="100"/>
    </row>
    <row r="15" spans="1:12" ht="33" customHeight="1">
      <c r="A15" s="165" t="s">
        <v>129</v>
      </c>
      <c r="B15" s="1"/>
      <c r="C15" s="1"/>
      <c r="D15" s="1"/>
      <c r="E15" s="1"/>
      <c r="F15" s="2"/>
      <c r="G15" s="25"/>
      <c r="H15" s="1"/>
      <c r="I15" s="3"/>
      <c r="J15" s="100"/>
      <c r="K15" s="100"/>
      <c r="L15" s="100"/>
    </row>
    <row r="16" spans="1:12" ht="23.1" customHeight="1">
      <c r="A16" s="26" t="s">
        <v>147</v>
      </c>
      <c r="B16" s="1"/>
      <c r="C16" s="1"/>
      <c r="D16" s="1"/>
      <c r="E16" s="1"/>
      <c r="F16" s="2"/>
      <c r="G16" s="1"/>
      <c r="H16" s="1"/>
      <c r="I16" s="3"/>
      <c r="J16" s="100"/>
      <c r="K16" s="100"/>
      <c r="L16" s="100"/>
    </row>
    <row r="17" spans="1:12" ht="23.1" customHeight="1">
      <c r="A17" s="4" t="s">
        <v>16</v>
      </c>
      <c r="B17" s="1"/>
      <c r="C17" s="1"/>
      <c r="D17" s="1"/>
      <c r="E17" s="1"/>
      <c r="F17" s="2" t="str">
        <f>CONCATENATE(F9/1000000000," GHz")</f>
        <v>10 GHz</v>
      </c>
      <c r="G17" s="1" t="s">
        <v>39</v>
      </c>
      <c r="H17" s="1"/>
      <c r="I17" s="3"/>
      <c r="J17" s="100"/>
      <c r="K17" s="100"/>
      <c r="L17" s="100"/>
    </row>
    <row r="18" spans="1:12" ht="23.1" customHeight="1">
      <c r="A18" s="4"/>
      <c r="B18" s="181" t="s">
        <v>17</v>
      </c>
      <c r="C18" s="182"/>
      <c r="D18" s="182"/>
      <c r="E18" s="183"/>
      <c r="F18" s="181" t="s">
        <v>18</v>
      </c>
      <c r="G18" s="27" t="s">
        <v>19</v>
      </c>
      <c r="H18" s="28">
        <f>E22/E25*E24</f>
        <v>13.888889198360612</v>
      </c>
      <c r="I18" s="29" t="s">
        <v>9</v>
      </c>
      <c r="J18" s="100"/>
      <c r="K18" s="100"/>
      <c r="L18" s="100"/>
    </row>
    <row r="19" spans="1:12" ht="23.1" customHeight="1">
      <c r="A19" s="4"/>
      <c r="B19" s="184"/>
      <c r="C19" s="185"/>
      <c r="D19" s="185"/>
      <c r="E19" s="173"/>
      <c r="F19" s="184"/>
      <c r="G19" s="30" t="s">
        <v>41</v>
      </c>
      <c r="H19" s="31">
        <f>H18*E26</f>
        <v>50.000001114098204</v>
      </c>
      <c r="I19" s="14" t="s">
        <v>20</v>
      </c>
      <c r="J19" s="100"/>
      <c r="K19" s="100"/>
      <c r="L19" s="100"/>
    </row>
    <row r="20" spans="1:12" ht="23.1" customHeight="1">
      <c r="A20" s="4"/>
      <c r="B20" s="181" t="s">
        <v>21</v>
      </c>
      <c r="C20" s="182"/>
      <c r="D20" s="182"/>
      <c r="E20" s="183"/>
      <c r="F20" s="181" t="s">
        <v>22</v>
      </c>
      <c r="G20" s="27" t="s">
        <v>23</v>
      </c>
      <c r="H20" s="45">
        <f>E23/E25*E24</f>
        <v>-16.388888450102442</v>
      </c>
      <c r="I20" s="29" t="s">
        <v>9</v>
      </c>
      <c r="J20" s="100"/>
      <c r="K20" s="100"/>
      <c r="L20" s="100"/>
    </row>
    <row r="21" spans="1:12" ht="23.1" customHeight="1">
      <c r="A21" s="4"/>
      <c r="B21" s="184"/>
      <c r="C21" s="185"/>
      <c r="D21" s="185"/>
      <c r="E21" s="173"/>
      <c r="F21" s="184"/>
      <c r="G21" s="30" t="s">
        <v>42</v>
      </c>
      <c r="H21" s="46">
        <f>H20*E26</f>
        <v>-58.99999842036879</v>
      </c>
      <c r="I21" s="14" t="s">
        <v>20</v>
      </c>
      <c r="J21" s="100"/>
      <c r="K21" s="100"/>
      <c r="L21" s="100"/>
    </row>
    <row r="22" spans="1:12" ht="23.1" customHeight="1">
      <c r="A22" s="4"/>
      <c r="B22" s="186" t="s">
        <v>24</v>
      </c>
      <c r="C22" s="187"/>
      <c r="D22" s="32"/>
      <c r="E22" s="33">
        <f>+H9</f>
        <v>463.28347587585449</v>
      </c>
      <c r="F22" s="15" t="s">
        <v>5</v>
      </c>
      <c r="G22" s="188" t="s">
        <v>40</v>
      </c>
      <c r="H22" s="188"/>
      <c r="I22" s="189"/>
      <c r="J22" s="100"/>
      <c r="K22" s="100"/>
      <c r="L22" s="100"/>
    </row>
    <row r="23" spans="1:12" ht="23.1" customHeight="1">
      <c r="A23" s="4"/>
      <c r="B23" s="177" t="s">
        <v>25</v>
      </c>
      <c r="C23" s="178"/>
      <c r="D23" s="34"/>
      <c r="E23" s="49">
        <f>+H11</f>
        <v>-546.67447471618652</v>
      </c>
      <c r="F23" s="18" t="s">
        <v>5</v>
      </c>
      <c r="G23" s="51" t="s">
        <v>26</v>
      </c>
      <c r="H23" s="52">
        <f>+H18</f>
        <v>13.888889198360612</v>
      </c>
      <c r="I23" s="53" t="s">
        <v>9</v>
      </c>
      <c r="J23" s="100"/>
      <c r="K23" s="100"/>
      <c r="L23" s="100"/>
    </row>
    <row r="24" spans="1:12" ht="23.1" customHeight="1">
      <c r="A24" s="4"/>
      <c r="B24" s="177" t="s">
        <v>27</v>
      </c>
      <c r="C24" s="178"/>
      <c r="D24" s="178"/>
      <c r="E24" s="35">
        <f>+F8</f>
        <v>299792458</v>
      </c>
      <c r="F24" s="18" t="s">
        <v>9</v>
      </c>
      <c r="G24" s="42"/>
      <c r="H24" s="1"/>
      <c r="I24" s="3"/>
      <c r="J24" s="100"/>
      <c r="K24" s="100"/>
      <c r="L24" s="100"/>
    </row>
    <row r="25" spans="1:12" ht="23.1" customHeight="1">
      <c r="A25" s="4"/>
      <c r="B25" s="177" t="s">
        <v>12</v>
      </c>
      <c r="C25" s="178"/>
      <c r="D25" s="178"/>
      <c r="E25" s="35">
        <f>+F9</f>
        <v>10000000000</v>
      </c>
      <c r="F25" s="18" t="s">
        <v>5</v>
      </c>
      <c r="G25" s="42"/>
      <c r="H25" s="1"/>
      <c r="I25" s="3"/>
      <c r="J25" s="100"/>
      <c r="K25" s="100"/>
      <c r="L25" s="100"/>
    </row>
    <row r="26" spans="1:12" ht="23.1" customHeight="1" thickBot="1">
      <c r="A26" s="36"/>
      <c r="B26" s="179" t="s">
        <v>28</v>
      </c>
      <c r="C26" s="180"/>
      <c r="D26" s="180"/>
      <c r="E26" s="37">
        <f>+C9</f>
        <v>3.6</v>
      </c>
      <c r="F26" s="38" t="s">
        <v>29</v>
      </c>
      <c r="G26" s="174" t="s">
        <v>148</v>
      </c>
      <c r="H26" s="175"/>
      <c r="I26" s="176"/>
      <c r="J26" s="100"/>
      <c r="K26" s="100"/>
      <c r="L26" s="100"/>
    </row>
    <row r="27" spans="1:12">
      <c r="A27" s="100"/>
      <c r="B27" s="100"/>
      <c r="C27" s="100"/>
      <c r="D27" s="100"/>
      <c r="E27" s="100"/>
      <c r="F27" s="100"/>
      <c r="G27" s="100"/>
      <c r="H27" s="100"/>
      <c r="I27" s="100"/>
      <c r="J27" s="100"/>
      <c r="K27" s="100"/>
      <c r="L27" s="100"/>
    </row>
    <row r="28" spans="1:12" ht="18.75">
      <c r="A28" s="100"/>
      <c r="B28" s="100"/>
      <c r="C28" s="100"/>
      <c r="D28" s="100"/>
      <c r="E28" s="100"/>
      <c r="F28" s="119" t="s">
        <v>126</v>
      </c>
      <c r="G28" s="100"/>
      <c r="H28" s="100"/>
      <c r="I28" s="100"/>
      <c r="J28" s="100"/>
      <c r="K28" s="100"/>
      <c r="L28" s="100"/>
    </row>
    <row r="29" spans="1:12" ht="18.75">
      <c r="A29" s="100"/>
      <c r="B29" s="100"/>
      <c r="C29" s="100"/>
      <c r="D29" s="100"/>
      <c r="E29" s="100"/>
      <c r="F29" s="117" t="s">
        <v>127</v>
      </c>
      <c r="G29" s="100"/>
      <c r="H29" s="100"/>
      <c r="I29" s="100"/>
      <c r="J29" s="100"/>
      <c r="K29" s="100"/>
      <c r="L29" s="100"/>
    </row>
    <row r="30" spans="1:12" ht="18.75">
      <c r="A30" s="100"/>
      <c r="B30" s="100"/>
      <c r="C30" s="100"/>
      <c r="D30" s="100"/>
      <c r="E30" s="100"/>
      <c r="F30" s="118" t="s">
        <v>128</v>
      </c>
      <c r="G30" s="100"/>
      <c r="H30" s="100"/>
      <c r="I30" s="100"/>
      <c r="J30" s="100"/>
      <c r="K30" s="100"/>
      <c r="L30" s="100"/>
    </row>
    <row r="31" spans="1:12">
      <c r="A31" s="100"/>
      <c r="B31" s="100"/>
      <c r="C31" s="100"/>
      <c r="D31" s="100"/>
      <c r="E31" s="100"/>
      <c r="F31" s="100"/>
      <c r="G31" s="100"/>
      <c r="H31" s="100"/>
      <c r="I31" s="100"/>
      <c r="J31" s="100"/>
      <c r="K31" s="100"/>
      <c r="L31" s="100"/>
    </row>
    <row r="32" spans="1:12">
      <c r="A32" s="100"/>
      <c r="B32" s="100"/>
      <c r="C32" s="100"/>
      <c r="D32" s="100"/>
      <c r="E32" s="100"/>
      <c r="F32" s="100"/>
      <c r="G32" s="100"/>
      <c r="H32" s="100"/>
      <c r="I32" s="100"/>
      <c r="J32" s="100"/>
      <c r="K32" s="100"/>
      <c r="L32" s="100"/>
    </row>
    <row r="33" spans="1:12" ht="18.75">
      <c r="A33" s="101" t="s">
        <v>68</v>
      </c>
      <c r="B33" s="100"/>
      <c r="C33" s="100"/>
      <c r="D33" s="100"/>
      <c r="E33" s="100"/>
      <c r="F33" s="100"/>
      <c r="G33" s="100"/>
      <c r="H33" s="100"/>
      <c r="I33" s="100"/>
      <c r="J33" s="166" t="s">
        <v>69</v>
      </c>
      <c r="K33" s="166"/>
      <c r="L33" s="166"/>
    </row>
  </sheetData>
  <sheetProtection password="D7AA" sheet="1" objects="1" scenarios="1"/>
  <mergeCells count="23">
    <mergeCell ref="B5:E5"/>
    <mergeCell ref="B6:E6"/>
    <mergeCell ref="B7:E7"/>
    <mergeCell ref="B18:E19"/>
    <mergeCell ref="F18:F19"/>
    <mergeCell ref="F5:G5"/>
    <mergeCell ref="B8:D8"/>
    <mergeCell ref="B12:D13"/>
    <mergeCell ref="J33:L33"/>
    <mergeCell ref="A7:A14"/>
    <mergeCell ref="H12:I13"/>
    <mergeCell ref="G12:G13"/>
    <mergeCell ref="G26:I26"/>
    <mergeCell ref="B23:C23"/>
    <mergeCell ref="B24:D24"/>
    <mergeCell ref="B25:D25"/>
    <mergeCell ref="B26:D26"/>
    <mergeCell ref="B20:E21"/>
    <mergeCell ref="F20:F21"/>
    <mergeCell ref="B22:C22"/>
    <mergeCell ref="G22:I22"/>
    <mergeCell ref="H8:I8"/>
    <mergeCell ref="H10:I10"/>
  </mergeCells>
  <hyperlinks>
    <hyperlink ref="F29"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dimension ref="A1:AB33"/>
  <sheetViews>
    <sheetView workbookViewId="0"/>
  </sheetViews>
  <sheetFormatPr defaultRowHeight="15"/>
  <cols>
    <col min="1" max="1" width="77.5703125" style="61" customWidth="1"/>
    <col min="2" max="2" width="11.7109375" style="61" customWidth="1"/>
    <col min="3" max="3" width="40.7109375" style="61" customWidth="1"/>
    <col min="4" max="5" width="12.7109375" style="61" customWidth="1"/>
    <col min="6" max="26" width="5.28515625" style="61" customWidth="1"/>
    <col min="27" max="16384" width="9.140625" style="61"/>
  </cols>
  <sheetData>
    <row r="1" spans="1:28" ht="21">
      <c r="A1" s="54" t="s">
        <v>46</v>
      </c>
      <c r="B1" s="55"/>
      <c r="C1" s="55"/>
      <c r="D1" s="55"/>
      <c r="E1" s="56"/>
      <c r="F1" s="57"/>
      <c r="G1" s="58"/>
      <c r="H1" s="58"/>
      <c r="I1" s="58"/>
      <c r="J1" s="58"/>
      <c r="K1" s="58"/>
      <c r="L1" s="58"/>
      <c r="M1" s="58"/>
      <c r="N1" s="58"/>
      <c r="O1" s="58"/>
      <c r="P1" s="206" t="s">
        <v>70</v>
      </c>
      <c r="Q1" s="206"/>
      <c r="R1" s="206"/>
      <c r="S1" s="206"/>
      <c r="T1" s="206"/>
      <c r="U1" s="206"/>
      <c r="V1" s="206"/>
      <c r="W1" s="206"/>
      <c r="X1" s="206"/>
      <c r="Y1" s="58"/>
      <c r="Z1" s="59"/>
      <c r="AA1" s="60"/>
      <c r="AB1" s="60"/>
    </row>
    <row r="2" spans="1:28" ht="21">
      <c r="A2" s="62"/>
      <c r="B2" s="63"/>
      <c r="C2" s="63"/>
      <c r="D2" s="63"/>
      <c r="E2" s="64"/>
      <c r="F2" s="65"/>
      <c r="G2" s="66"/>
      <c r="H2" s="66"/>
      <c r="I2" s="66"/>
      <c r="J2" s="66"/>
      <c r="K2" s="66"/>
      <c r="L2" s="66"/>
      <c r="M2" s="66"/>
      <c r="N2" s="66"/>
      <c r="O2" s="66"/>
      <c r="P2" s="206" t="str">
        <f>Dopplereffekt!E2</f>
        <v>50 km/h</v>
      </c>
      <c r="Q2" s="206"/>
      <c r="R2" s="206"/>
      <c r="S2" s="206"/>
      <c r="T2" s="206"/>
      <c r="U2" s="206"/>
      <c r="V2" s="206"/>
      <c r="W2" s="66"/>
      <c r="X2" s="66"/>
      <c r="Y2" s="66"/>
      <c r="Z2" s="67"/>
      <c r="AA2" s="60"/>
      <c r="AB2" s="60"/>
    </row>
    <row r="3" spans="1:28" ht="21" customHeight="1">
      <c r="A3" s="68" t="s">
        <v>47</v>
      </c>
      <c r="B3" s="63"/>
      <c r="C3" s="63"/>
      <c r="D3" s="63"/>
      <c r="E3" s="64"/>
      <c r="F3" s="217" t="s">
        <v>48</v>
      </c>
      <c r="G3" s="69"/>
      <c r="H3" s="66"/>
      <c r="I3" s="66"/>
      <c r="J3" s="66"/>
      <c r="K3" s="66"/>
      <c r="L3" s="66"/>
      <c r="M3" s="66"/>
      <c r="N3" s="66"/>
      <c r="O3" s="66"/>
      <c r="P3" s="206" t="s">
        <v>50</v>
      </c>
      <c r="Q3" s="206"/>
      <c r="R3" s="206"/>
      <c r="S3" s="206"/>
      <c r="T3" s="206"/>
      <c r="U3" s="206"/>
      <c r="V3" s="206"/>
      <c r="W3" s="98"/>
      <c r="X3" s="98"/>
      <c r="Y3" s="66"/>
      <c r="Z3" s="67"/>
      <c r="AA3" s="60"/>
      <c r="AB3" s="60"/>
    </row>
    <row r="4" spans="1:28" ht="21" customHeight="1">
      <c r="A4" s="70"/>
      <c r="B4" s="63"/>
      <c r="C4" s="71"/>
      <c r="D4" s="71"/>
      <c r="E4" s="64"/>
      <c r="F4" s="217"/>
      <c r="G4" s="69"/>
      <c r="H4" s="66"/>
      <c r="I4" s="66"/>
      <c r="J4" s="66"/>
      <c r="K4" s="66"/>
      <c r="L4" s="66"/>
      <c r="M4" s="66"/>
      <c r="N4" s="66"/>
      <c r="O4" s="66"/>
      <c r="P4" s="205" t="str">
        <f>Dopplereffekt!E3</f>
        <v>-59 km/h</v>
      </c>
      <c r="Q4" s="205"/>
      <c r="R4" s="205"/>
      <c r="S4" s="205"/>
      <c r="T4" s="205"/>
      <c r="U4" s="205"/>
      <c r="V4" s="205"/>
      <c r="W4" s="99"/>
      <c r="X4" s="66"/>
      <c r="Y4" s="66"/>
      <c r="Z4" s="67"/>
      <c r="AA4" s="60"/>
      <c r="AB4" s="60"/>
    </row>
    <row r="5" spans="1:28" ht="21" customHeight="1">
      <c r="A5" s="72" t="s">
        <v>49</v>
      </c>
      <c r="B5" s="63"/>
      <c r="C5" s="63"/>
      <c r="D5" s="63"/>
      <c r="E5" s="64"/>
      <c r="F5" s="217"/>
      <c r="G5" s="69"/>
      <c r="H5" s="66"/>
      <c r="I5" s="66"/>
      <c r="J5" s="66"/>
      <c r="K5" s="66"/>
      <c r="L5" s="66"/>
      <c r="M5" s="66"/>
      <c r="N5" s="66"/>
      <c r="O5" s="66"/>
      <c r="P5" s="206" t="s">
        <v>50</v>
      </c>
      <c r="Q5" s="206"/>
      <c r="R5" s="206"/>
      <c r="S5" s="206"/>
      <c r="T5" s="206"/>
      <c r="U5" s="206"/>
      <c r="V5" s="206"/>
      <c r="W5" s="98"/>
      <c r="X5" s="66"/>
      <c r="Y5" s="66"/>
      <c r="Z5" s="67"/>
      <c r="AA5" s="60"/>
      <c r="AB5" s="60"/>
    </row>
    <row r="6" spans="1:28" ht="21">
      <c r="A6" s="70"/>
      <c r="B6" s="63"/>
      <c r="C6" s="63"/>
      <c r="D6" s="63"/>
      <c r="E6" s="64"/>
      <c r="F6" s="217"/>
      <c r="G6" s="69"/>
      <c r="H6" s="66"/>
      <c r="I6" s="66"/>
      <c r="J6" s="66"/>
      <c r="K6" s="66"/>
      <c r="L6" s="66"/>
      <c r="M6" s="66"/>
      <c r="N6" s="66"/>
      <c r="O6" s="66"/>
      <c r="P6" s="66"/>
      <c r="Q6" s="66"/>
      <c r="R6" s="66"/>
      <c r="S6" s="66"/>
      <c r="T6" s="73"/>
      <c r="U6" s="66"/>
      <c r="V6" s="66"/>
      <c r="W6" s="66"/>
      <c r="X6" s="66"/>
      <c r="Y6" s="66"/>
      <c r="Z6" s="67"/>
      <c r="AA6" s="60"/>
      <c r="AB6" s="60"/>
    </row>
    <row r="7" spans="1:28" ht="21" customHeight="1">
      <c r="A7" s="62"/>
      <c r="B7" s="63"/>
      <c r="C7" s="63"/>
      <c r="D7" s="63"/>
      <c r="E7" s="64"/>
      <c r="F7" s="217"/>
      <c r="G7" s="69"/>
      <c r="H7" s="66"/>
      <c r="I7" s="66"/>
      <c r="J7" s="66"/>
      <c r="K7" s="206" t="s">
        <v>51</v>
      </c>
      <c r="L7" s="206"/>
      <c r="M7" s="206"/>
      <c r="N7" s="206"/>
      <c r="O7" s="216">
        <f>+D14</f>
        <v>1.54</v>
      </c>
      <c r="P7" s="206"/>
      <c r="Q7" s="206"/>
      <c r="R7" s="206" t="str">
        <f>+E14</f>
        <v xml:space="preserve"> meter²</v>
      </c>
      <c r="S7" s="219"/>
      <c r="T7" s="73"/>
      <c r="U7" s="66"/>
      <c r="V7" s="66"/>
      <c r="W7" s="66"/>
      <c r="X7" s="66"/>
      <c r="Y7" s="66"/>
      <c r="Z7" s="67"/>
      <c r="AA7" s="60"/>
      <c r="AB7" s="60"/>
    </row>
    <row r="8" spans="1:28" ht="21">
      <c r="A8" s="72" t="s">
        <v>52</v>
      </c>
      <c r="B8" s="74">
        <v>4</v>
      </c>
      <c r="C8" s="75" t="s">
        <v>53</v>
      </c>
      <c r="D8" s="76">
        <f>RADIANS(B8)</f>
        <v>6.9813170079773182E-2</v>
      </c>
      <c r="E8" s="77" t="s">
        <v>54</v>
      </c>
      <c r="F8" s="217"/>
      <c r="G8" s="69"/>
      <c r="H8" s="66"/>
      <c r="I8" s="66"/>
      <c r="J8" s="66"/>
      <c r="K8" s="66"/>
      <c r="L8" s="66"/>
      <c r="M8" s="66"/>
      <c r="N8" s="66"/>
      <c r="O8" s="66"/>
      <c r="P8" s="66"/>
      <c r="Q8" s="66"/>
      <c r="R8" s="66"/>
      <c r="S8" s="66"/>
      <c r="T8" s="78"/>
      <c r="U8" s="79"/>
      <c r="V8" s="79"/>
      <c r="W8" s="79"/>
      <c r="X8" s="66"/>
      <c r="Y8" s="66"/>
      <c r="Z8" s="67"/>
      <c r="AA8" s="60"/>
      <c r="AB8" s="60"/>
    </row>
    <row r="9" spans="1:28" ht="21">
      <c r="A9" s="68"/>
      <c r="B9" s="75"/>
      <c r="C9" s="75"/>
      <c r="D9" s="75"/>
      <c r="E9" s="64"/>
      <c r="F9" s="217"/>
      <c r="G9" s="69"/>
      <c r="H9" s="66"/>
      <c r="I9" s="66"/>
      <c r="J9" s="66"/>
      <c r="K9" s="66"/>
      <c r="L9" s="80"/>
      <c r="M9" s="80"/>
      <c r="N9" s="66"/>
      <c r="O9" s="66"/>
      <c r="P9" s="66"/>
      <c r="Q9" s="66"/>
      <c r="R9" s="66"/>
      <c r="S9" s="220" t="s">
        <v>55</v>
      </c>
      <c r="T9" s="220"/>
      <c r="U9" s="66"/>
      <c r="V9" s="66"/>
      <c r="W9" s="81"/>
      <c r="X9" s="81"/>
      <c r="Y9" s="66"/>
      <c r="Z9" s="67"/>
      <c r="AA9" s="60"/>
      <c r="AB9" s="60"/>
    </row>
    <row r="10" spans="1:28" ht="21">
      <c r="A10" s="72" t="s">
        <v>56</v>
      </c>
      <c r="B10" s="82">
        <v>20</v>
      </c>
      <c r="C10" s="109" t="s">
        <v>136</v>
      </c>
      <c r="D10" s="76">
        <f>ROUND(B10,2)</f>
        <v>20</v>
      </c>
      <c r="E10" s="77" t="s">
        <v>57</v>
      </c>
      <c r="F10" s="217"/>
      <c r="G10" s="69"/>
      <c r="H10" s="66"/>
      <c r="I10" s="66"/>
      <c r="J10" s="66"/>
      <c r="K10" s="66"/>
      <c r="L10" s="80"/>
      <c r="M10" s="80"/>
      <c r="N10" s="66"/>
      <c r="O10" s="66"/>
      <c r="P10" s="66"/>
      <c r="Q10" s="66"/>
      <c r="R10" s="66"/>
      <c r="S10" s="220"/>
      <c r="T10" s="220"/>
      <c r="U10" s="66"/>
      <c r="V10" s="66"/>
      <c r="W10" s="222">
        <f>D12</f>
        <v>1.4</v>
      </c>
      <c r="X10" s="224" t="str">
        <f>E12</f>
        <v xml:space="preserve"> meter</v>
      </c>
      <c r="Y10" s="66"/>
      <c r="Z10" s="67"/>
      <c r="AA10" s="60"/>
      <c r="AB10" s="60"/>
    </row>
    <row r="11" spans="1:28" ht="21">
      <c r="A11" s="68"/>
      <c r="B11" s="75"/>
      <c r="C11" s="75"/>
      <c r="D11" s="75"/>
      <c r="E11" s="64"/>
      <c r="F11" s="218"/>
      <c r="G11" s="83"/>
      <c r="H11" s="79"/>
      <c r="I11" s="79"/>
      <c r="J11" s="210">
        <f>+B8</f>
        <v>4</v>
      </c>
      <c r="K11" s="199" t="s">
        <v>145</v>
      </c>
      <c r="L11" s="211" t="s">
        <v>58</v>
      </c>
      <c r="M11" s="211"/>
      <c r="N11" s="211"/>
      <c r="O11" s="211"/>
      <c r="P11" s="79"/>
      <c r="Q11" s="79"/>
      <c r="R11" s="79"/>
      <c r="S11" s="220"/>
      <c r="T11" s="220"/>
      <c r="U11" s="66"/>
      <c r="V11" s="66"/>
      <c r="W11" s="223"/>
      <c r="X11" s="224"/>
      <c r="Y11" s="66"/>
      <c r="Z11" s="67"/>
      <c r="AA11" s="60"/>
      <c r="AB11" s="60"/>
    </row>
    <row r="12" spans="1:28" ht="21">
      <c r="A12" s="68" t="s">
        <v>130</v>
      </c>
      <c r="B12" s="84">
        <f>+B10</f>
        <v>20</v>
      </c>
      <c r="C12" s="85" t="s">
        <v>59</v>
      </c>
      <c r="D12" s="76">
        <f>ROUND(2*B10*TAN(D8)/2,2)</f>
        <v>1.4</v>
      </c>
      <c r="E12" s="77" t="s">
        <v>57</v>
      </c>
      <c r="F12" s="65"/>
      <c r="G12" s="66"/>
      <c r="H12" s="66"/>
      <c r="I12" s="66"/>
      <c r="J12" s="210"/>
      <c r="K12" s="200"/>
      <c r="L12" s="212" t="str">
        <f>+C8</f>
        <v>grader</v>
      </c>
      <c r="M12" s="212"/>
      <c r="N12" s="212"/>
      <c r="O12" s="212"/>
      <c r="P12" s="66"/>
      <c r="Q12" s="66"/>
      <c r="R12" s="66"/>
      <c r="S12" s="220"/>
      <c r="T12" s="220"/>
      <c r="U12" s="66"/>
      <c r="V12" s="66"/>
      <c r="W12" s="223"/>
      <c r="X12" s="224"/>
      <c r="Y12" s="66"/>
      <c r="Z12" s="67"/>
      <c r="AA12" s="60"/>
      <c r="AB12" s="60"/>
    </row>
    <row r="13" spans="1:28" ht="21">
      <c r="A13" s="68"/>
      <c r="B13" s="75"/>
      <c r="C13" s="75"/>
      <c r="D13" s="75"/>
      <c r="E13" s="86"/>
      <c r="F13" s="65"/>
      <c r="G13" s="66"/>
      <c r="H13" s="66"/>
      <c r="I13" s="66"/>
      <c r="J13" s="66"/>
      <c r="K13" s="66"/>
      <c r="L13" s="80"/>
      <c r="M13" s="80"/>
      <c r="N13" s="66"/>
      <c r="O13" s="66"/>
      <c r="P13" s="66"/>
      <c r="Q13" s="66"/>
      <c r="R13" s="66"/>
      <c r="S13" s="220"/>
      <c r="T13" s="220"/>
      <c r="U13" s="66"/>
      <c r="V13" s="66"/>
      <c r="W13" s="223"/>
      <c r="X13" s="224"/>
      <c r="Y13" s="66"/>
      <c r="Z13" s="67"/>
      <c r="AA13" s="60"/>
      <c r="AB13" s="60"/>
    </row>
    <row r="14" spans="1:28" ht="21">
      <c r="A14" s="68" t="s">
        <v>131</v>
      </c>
      <c r="B14" s="84">
        <f>+B10</f>
        <v>20</v>
      </c>
      <c r="C14" s="85" t="s">
        <v>59</v>
      </c>
      <c r="D14" s="76">
        <f>ROUND(+PI()*(D12/2)^2,2)</f>
        <v>1.54</v>
      </c>
      <c r="E14" s="77" t="s">
        <v>60</v>
      </c>
      <c r="F14" s="87"/>
      <c r="G14" s="79"/>
      <c r="H14" s="79"/>
      <c r="I14" s="79"/>
      <c r="J14" s="79"/>
      <c r="K14" s="79"/>
      <c r="L14" s="88"/>
      <c r="M14" s="88"/>
      <c r="N14" s="79"/>
      <c r="O14" s="79"/>
      <c r="P14" s="79"/>
      <c r="Q14" s="79"/>
      <c r="R14" s="79"/>
      <c r="S14" s="221"/>
      <c r="T14" s="221"/>
      <c r="U14" s="79"/>
      <c r="V14" s="79"/>
      <c r="W14" s="79"/>
      <c r="X14" s="79"/>
      <c r="Y14" s="66"/>
      <c r="Z14" s="67"/>
      <c r="AA14" s="60"/>
      <c r="AB14" s="60"/>
    </row>
    <row r="15" spans="1:28" ht="21">
      <c r="A15" s="62"/>
      <c r="B15" s="63"/>
      <c r="C15" s="63"/>
      <c r="D15" s="63"/>
      <c r="E15" s="64"/>
      <c r="F15" s="65"/>
      <c r="G15" s="66"/>
      <c r="H15" s="66"/>
      <c r="I15" s="66"/>
      <c r="J15" s="66"/>
      <c r="K15" s="66"/>
      <c r="L15" s="66"/>
      <c r="M15" s="66"/>
      <c r="N15" s="66"/>
      <c r="O15" s="66"/>
      <c r="P15" s="66"/>
      <c r="Q15" s="66"/>
      <c r="R15" s="66"/>
      <c r="S15" s="66"/>
      <c r="T15" s="89"/>
      <c r="U15" s="66"/>
      <c r="V15" s="66"/>
      <c r="W15" s="66"/>
      <c r="X15" s="66"/>
      <c r="Y15" s="66"/>
      <c r="Z15" s="67"/>
      <c r="AA15" s="60"/>
      <c r="AB15" s="60"/>
    </row>
    <row r="16" spans="1:28" ht="21">
      <c r="A16" s="213" t="s">
        <v>61</v>
      </c>
      <c r="B16" s="214"/>
      <c r="C16" s="214"/>
      <c r="D16" s="214"/>
      <c r="E16" s="215"/>
      <c r="F16" s="65"/>
      <c r="G16" s="66"/>
      <c r="H16" s="206" t="s">
        <v>133</v>
      </c>
      <c r="I16" s="206"/>
      <c r="J16" s="206"/>
      <c r="K16" s="206"/>
      <c r="L16" s="206"/>
      <c r="M16" s="216">
        <f>+D10</f>
        <v>20</v>
      </c>
      <c r="N16" s="206"/>
      <c r="O16" s="206" t="str">
        <f>+E10</f>
        <v xml:space="preserve"> meter</v>
      </c>
      <c r="P16" s="206"/>
      <c r="Q16" s="66"/>
      <c r="R16" s="66"/>
      <c r="S16" s="66"/>
      <c r="T16" s="73"/>
      <c r="U16" s="66"/>
      <c r="V16" s="66"/>
      <c r="W16" s="66"/>
      <c r="X16" s="66"/>
      <c r="Y16" s="66"/>
      <c r="Z16" s="67"/>
      <c r="AA16" s="60"/>
      <c r="AB16" s="60"/>
    </row>
    <row r="17" spans="1:28" ht="21">
      <c r="A17" s="62"/>
      <c r="B17" s="63"/>
      <c r="C17" s="63"/>
      <c r="D17" s="63"/>
      <c r="E17" s="64"/>
      <c r="F17" s="65"/>
      <c r="G17" s="66"/>
      <c r="H17" s="206" t="str">
        <f>Text!N39</f>
        <v>T [µsec] for 40 meter</v>
      </c>
      <c r="I17" s="206"/>
      <c r="J17" s="206"/>
      <c r="K17" s="206"/>
      <c r="L17" s="206"/>
      <c r="M17" s="206">
        <f>Text!N38</f>
        <v>0.13342563807926083</v>
      </c>
      <c r="N17" s="206"/>
      <c r="O17" s="206"/>
      <c r="P17" s="206"/>
      <c r="Q17" s="225" t="s">
        <v>117</v>
      </c>
      <c r="R17" s="225"/>
      <c r="S17" s="66"/>
      <c r="T17" s="73"/>
      <c r="U17" s="66"/>
      <c r="V17" s="66"/>
      <c r="W17" s="66"/>
      <c r="X17" s="66"/>
      <c r="Y17" s="66"/>
      <c r="Z17" s="67"/>
      <c r="AA17" s="60"/>
      <c r="AB17" s="60"/>
    </row>
    <row r="18" spans="1:28" ht="21">
      <c r="A18" s="68" t="s">
        <v>62</v>
      </c>
      <c r="B18" s="82">
        <v>65.625000000000014</v>
      </c>
      <c r="C18" s="75" t="s">
        <v>63</v>
      </c>
      <c r="D18" s="76">
        <f>ROUND(B18*30.48/100,2)</f>
        <v>20</v>
      </c>
      <c r="E18" s="77" t="s">
        <v>57</v>
      </c>
      <c r="F18" s="65"/>
      <c r="G18" s="66"/>
      <c r="H18" s="66"/>
      <c r="I18" s="206" t="s">
        <v>144</v>
      </c>
      <c r="J18" s="206"/>
      <c r="K18" s="206"/>
      <c r="L18" s="206"/>
      <c r="M18" s="206"/>
      <c r="N18" s="206"/>
      <c r="O18" s="206"/>
      <c r="P18" s="206"/>
      <c r="Q18" s="206"/>
      <c r="R18" s="66"/>
      <c r="S18" s="66"/>
      <c r="T18" s="66"/>
      <c r="U18" s="66"/>
      <c r="V18" s="66"/>
      <c r="W18" s="66"/>
      <c r="X18" s="66"/>
      <c r="Y18" s="66"/>
      <c r="Z18" s="67"/>
      <c r="AA18" s="60"/>
      <c r="AB18" s="60"/>
    </row>
    <row r="19" spans="1:28" ht="21">
      <c r="A19" s="62"/>
      <c r="B19" s="63"/>
      <c r="C19" s="63"/>
      <c r="D19" s="63"/>
      <c r="E19" s="64"/>
      <c r="F19" s="65"/>
      <c r="G19" s="66"/>
      <c r="H19" s="66"/>
      <c r="I19" s="66"/>
      <c r="J19" s="66"/>
      <c r="K19" s="66"/>
      <c r="L19" s="66"/>
      <c r="M19" s="66"/>
      <c r="N19" s="66"/>
      <c r="O19" s="66"/>
      <c r="P19" s="66"/>
      <c r="Q19" s="66"/>
      <c r="R19" s="66"/>
      <c r="S19" s="66"/>
      <c r="T19" s="66"/>
      <c r="U19" s="66"/>
      <c r="V19" s="66"/>
      <c r="W19" s="66"/>
      <c r="X19" s="66"/>
      <c r="Y19" s="66"/>
      <c r="Z19" s="67"/>
      <c r="AA19" s="60"/>
      <c r="AB19" s="60"/>
    </row>
    <row r="20" spans="1:28" ht="21">
      <c r="A20" s="196" t="s">
        <v>140</v>
      </c>
      <c r="B20" s="197"/>
      <c r="C20" s="197"/>
      <c r="D20" s="197"/>
      <c r="E20" s="198"/>
      <c r="F20" s="65"/>
      <c r="G20" s="206" t="s">
        <v>125</v>
      </c>
      <c r="H20" s="206"/>
      <c r="I20" s="206"/>
      <c r="J20" s="206"/>
      <c r="K20" s="206"/>
      <c r="L20" s="206"/>
      <c r="M20" s="206"/>
      <c r="N20" s="206"/>
      <c r="O20" s="206"/>
      <c r="P20" s="206"/>
      <c r="Q20" s="206"/>
      <c r="R20" s="206"/>
      <c r="S20" s="206"/>
      <c r="T20" s="206"/>
      <c r="U20" s="206"/>
      <c r="V20" s="206"/>
      <c r="W20" s="206"/>
      <c r="X20" s="206"/>
      <c r="Y20" s="206"/>
      <c r="Z20" s="67"/>
      <c r="AA20" s="60"/>
      <c r="AB20" s="60"/>
    </row>
    <row r="21" spans="1:28" ht="21">
      <c r="A21" s="62"/>
      <c r="B21" s="63"/>
      <c r="C21" s="63"/>
      <c r="D21" s="63"/>
      <c r="E21" s="64"/>
      <c r="F21" s="65"/>
      <c r="G21" s="66"/>
      <c r="H21" s="66"/>
      <c r="I21" s="66"/>
      <c r="J21" s="66"/>
      <c r="K21" s="66"/>
      <c r="L21" s="66"/>
      <c r="M21" s="66"/>
      <c r="N21" s="66"/>
      <c r="O21" s="66"/>
      <c r="P21" s="66"/>
      <c r="Q21" s="66"/>
      <c r="R21" s="66"/>
      <c r="S21" s="66"/>
      <c r="T21" s="66"/>
      <c r="U21" s="66"/>
      <c r="V21" s="66"/>
      <c r="W21" s="66"/>
      <c r="X21" s="66"/>
      <c r="Y21" s="66"/>
      <c r="Z21" s="67"/>
      <c r="AA21" s="60"/>
      <c r="AB21" s="60"/>
    </row>
    <row r="22" spans="1:28" ht="21">
      <c r="A22" s="68" t="s">
        <v>64</v>
      </c>
      <c r="B22" s="63"/>
      <c r="C22" s="90"/>
      <c r="D22" s="63"/>
      <c r="E22" s="64"/>
      <c r="F22" s="65"/>
      <c r="G22" s="66"/>
      <c r="H22" s="66"/>
      <c r="I22" s="66"/>
      <c r="J22" s="66"/>
      <c r="K22" s="66"/>
      <c r="L22" s="66"/>
      <c r="M22" s="66"/>
      <c r="N22" s="66"/>
      <c r="O22" s="66"/>
      <c r="P22" s="66"/>
      <c r="Q22" s="66"/>
      <c r="R22" s="66"/>
      <c r="S22" s="66"/>
      <c r="T22" s="66"/>
      <c r="U22" s="66"/>
      <c r="V22" s="66"/>
      <c r="W22" s="66"/>
      <c r="X22" s="66"/>
      <c r="Y22" s="66"/>
      <c r="Z22" s="67"/>
      <c r="AA22" s="60"/>
      <c r="AB22" s="60"/>
    </row>
    <row r="23" spans="1:28" ht="21">
      <c r="A23" s="91"/>
      <c r="B23" s="92"/>
      <c r="C23" s="90"/>
      <c r="D23" s="92"/>
      <c r="E23" s="93"/>
      <c r="F23" s="65"/>
      <c r="G23" s="66"/>
      <c r="H23" s="66"/>
      <c r="I23" s="66"/>
      <c r="J23" s="207" t="s">
        <v>65</v>
      </c>
      <c r="K23" s="207"/>
      <c r="L23" s="207"/>
      <c r="M23" s="207"/>
      <c r="N23" s="207"/>
      <c r="O23" s="207"/>
      <c r="P23" s="207"/>
      <c r="Q23" s="207"/>
      <c r="R23" s="207"/>
      <c r="S23" s="207"/>
      <c r="T23" s="207"/>
      <c r="U23" s="207"/>
      <c r="V23" s="207"/>
      <c r="W23" s="66"/>
      <c r="X23" s="66"/>
      <c r="Y23" s="66"/>
      <c r="Z23" s="67"/>
      <c r="AA23" s="60"/>
      <c r="AB23" s="60"/>
    </row>
    <row r="24" spans="1:28" ht="21">
      <c r="A24" s="111" t="s">
        <v>65</v>
      </c>
      <c r="B24" s="112"/>
      <c r="C24" s="112"/>
      <c r="D24" s="112"/>
      <c r="E24" s="113"/>
      <c r="F24" s="65"/>
      <c r="G24" s="66"/>
      <c r="H24" s="66"/>
      <c r="I24" s="66"/>
      <c r="J24" s="208" t="s">
        <v>66</v>
      </c>
      <c r="K24" s="208"/>
      <c r="L24" s="208"/>
      <c r="M24" s="208"/>
      <c r="N24" s="208"/>
      <c r="O24" s="208"/>
      <c r="P24" s="208"/>
      <c r="Q24" s="208"/>
      <c r="R24" s="208"/>
      <c r="S24" s="208"/>
      <c r="T24" s="208"/>
      <c r="U24" s="208"/>
      <c r="V24" s="208"/>
      <c r="W24" s="66"/>
      <c r="X24" s="66"/>
      <c r="Y24" s="66"/>
      <c r="Z24" s="67"/>
      <c r="AA24" s="60"/>
      <c r="AB24" s="60"/>
    </row>
    <row r="25" spans="1:28" ht="21">
      <c r="A25" s="114" t="s">
        <v>66</v>
      </c>
      <c r="B25" s="115"/>
      <c r="C25" s="115"/>
      <c r="D25" s="115"/>
      <c r="E25" s="116"/>
      <c r="F25" s="65"/>
      <c r="G25" s="66"/>
      <c r="H25" s="66"/>
      <c r="I25" s="66"/>
      <c r="J25" s="209" t="s">
        <v>67</v>
      </c>
      <c r="K25" s="209"/>
      <c r="L25" s="209"/>
      <c r="M25" s="209"/>
      <c r="N25" s="209"/>
      <c r="O25" s="209"/>
      <c r="P25" s="209"/>
      <c r="Q25" s="209"/>
      <c r="R25" s="209"/>
      <c r="S25" s="209"/>
      <c r="T25" s="209"/>
      <c r="U25" s="209"/>
      <c r="V25" s="209"/>
      <c r="W25" s="66"/>
      <c r="X25" s="66"/>
      <c r="Y25" s="66"/>
      <c r="Z25" s="67"/>
      <c r="AA25" s="60"/>
      <c r="AB25" s="60"/>
    </row>
    <row r="26" spans="1:28" ht="21">
      <c r="A26" s="108" t="s">
        <v>67</v>
      </c>
      <c r="B26" s="109"/>
      <c r="C26" s="109"/>
      <c r="D26" s="109"/>
      <c r="E26" s="110"/>
      <c r="F26" s="65"/>
      <c r="G26" s="66"/>
      <c r="H26" s="66"/>
      <c r="I26" s="66"/>
      <c r="J26" s="66"/>
      <c r="K26" s="66"/>
      <c r="L26" s="66"/>
      <c r="M26" s="66"/>
      <c r="N26" s="66"/>
      <c r="O26" s="66"/>
      <c r="P26" s="66"/>
      <c r="Q26" s="66"/>
      <c r="R26" s="66"/>
      <c r="S26" s="66"/>
      <c r="T26" s="66"/>
      <c r="U26" s="66"/>
      <c r="V26" s="66"/>
      <c r="W26" s="66"/>
      <c r="X26" s="66"/>
      <c r="Y26" s="66"/>
      <c r="Z26" s="67"/>
      <c r="AA26" s="60"/>
      <c r="AB26" s="60"/>
    </row>
    <row r="27" spans="1:28" ht="21">
      <c r="A27" s="91"/>
      <c r="B27" s="92"/>
      <c r="C27" s="92"/>
      <c r="D27" s="92"/>
      <c r="E27" s="93"/>
      <c r="F27" s="65"/>
      <c r="G27" s="66"/>
      <c r="H27" s="66"/>
      <c r="I27" s="66"/>
      <c r="J27" s="66"/>
      <c r="K27" s="66"/>
      <c r="L27" s="66"/>
      <c r="M27" s="66"/>
      <c r="N27" s="66"/>
      <c r="O27" s="66"/>
      <c r="P27" s="66"/>
      <c r="Q27" s="66"/>
      <c r="R27" s="66"/>
      <c r="S27" s="66"/>
      <c r="T27" s="66"/>
      <c r="U27" s="66"/>
      <c r="V27" s="66"/>
      <c r="W27" s="66"/>
      <c r="X27" s="66"/>
      <c r="Y27" s="66"/>
      <c r="Z27" s="67"/>
      <c r="AA27" s="60"/>
      <c r="AB27" s="60"/>
    </row>
    <row r="28" spans="1:28" ht="21">
      <c r="A28" s="91"/>
      <c r="B28" s="92"/>
      <c r="C28" s="92"/>
      <c r="D28" s="92"/>
      <c r="E28" s="93"/>
      <c r="F28" s="65"/>
      <c r="G28" s="66"/>
      <c r="H28" s="66"/>
      <c r="I28" s="66"/>
      <c r="J28" s="66"/>
      <c r="K28" s="66"/>
      <c r="L28" s="66"/>
      <c r="M28" s="66"/>
      <c r="N28" s="66"/>
      <c r="O28" s="66"/>
      <c r="P28" s="66"/>
      <c r="Q28" s="66"/>
      <c r="R28" s="66"/>
      <c r="S28" s="66"/>
      <c r="T28" s="66"/>
      <c r="U28" s="66"/>
      <c r="V28" s="66"/>
      <c r="W28" s="66"/>
      <c r="X28" s="66"/>
      <c r="Y28" s="66"/>
      <c r="Z28" s="67"/>
      <c r="AA28" s="60"/>
      <c r="AB28" s="60"/>
    </row>
    <row r="29" spans="1:28" ht="16.5" customHeight="1" thickBot="1">
      <c r="A29" s="94" t="s">
        <v>68</v>
      </c>
      <c r="B29" s="95"/>
      <c r="C29" s="95"/>
      <c r="D29" s="201"/>
      <c r="E29" s="202"/>
      <c r="F29" s="96"/>
      <c r="G29" s="97"/>
      <c r="H29" s="97"/>
      <c r="I29" s="97"/>
      <c r="J29" s="97"/>
      <c r="K29" s="97"/>
      <c r="L29" s="97"/>
      <c r="M29" s="97"/>
      <c r="N29" s="97"/>
      <c r="O29" s="97"/>
      <c r="P29" s="97"/>
      <c r="Q29" s="97"/>
      <c r="R29" s="97"/>
      <c r="S29" s="97"/>
      <c r="T29" s="97"/>
      <c r="U29" s="97"/>
      <c r="V29" s="97"/>
      <c r="W29" s="203" t="s">
        <v>69</v>
      </c>
      <c r="X29" s="203"/>
      <c r="Y29" s="203"/>
      <c r="Z29" s="204"/>
      <c r="AA29" s="60"/>
      <c r="AB29" s="60"/>
    </row>
    <row r="30" spans="1:28">
      <c r="A30" s="60"/>
      <c r="B30" s="60"/>
      <c r="C30" s="60"/>
      <c r="D30" s="60"/>
      <c r="E30" s="60"/>
      <c r="F30" s="60"/>
      <c r="G30" s="60"/>
      <c r="H30" s="60"/>
      <c r="I30" s="60"/>
      <c r="J30" s="60"/>
      <c r="K30" s="60"/>
      <c r="L30" s="60"/>
      <c r="M30" s="60"/>
      <c r="N30" s="60"/>
      <c r="O30" s="60"/>
      <c r="P30" s="60"/>
      <c r="Q30" s="60"/>
      <c r="R30" s="60"/>
      <c r="S30" s="60"/>
      <c r="T30" s="60"/>
      <c r="U30" s="60"/>
      <c r="V30" s="60"/>
      <c r="W30" s="60"/>
      <c r="X30" s="60"/>
      <c r="Y30" s="60"/>
      <c r="Z30" s="60"/>
      <c r="AA30" s="60"/>
      <c r="AB30" s="60"/>
    </row>
    <row r="31" spans="1:28">
      <c r="A31" s="60"/>
      <c r="B31" s="60"/>
      <c r="C31" s="60"/>
      <c r="D31" s="60"/>
      <c r="E31" s="60"/>
      <c r="F31" s="60"/>
      <c r="G31" s="60"/>
      <c r="H31" s="60"/>
      <c r="I31" s="60"/>
      <c r="J31" s="60"/>
      <c r="K31" s="60"/>
      <c r="L31" s="60"/>
      <c r="M31" s="60"/>
      <c r="N31" s="60"/>
      <c r="O31" s="60"/>
      <c r="P31" s="60"/>
      <c r="Q31" s="60"/>
      <c r="R31" s="60"/>
      <c r="S31" s="60"/>
      <c r="T31" s="60"/>
      <c r="U31" s="60"/>
      <c r="V31" s="60"/>
      <c r="W31" s="60"/>
      <c r="X31" s="60"/>
      <c r="Y31" s="60"/>
      <c r="Z31" s="60"/>
      <c r="AA31" s="60"/>
      <c r="AB31" s="60"/>
    </row>
    <row r="32" spans="1:28">
      <c r="A32" s="60"/>
      <c r="B32" s="60"/>
      <c r="C32" s="162"/>
      <c r="D32" s="60"/>
      <c r="E32" s="60"/>
      <c r="F32" s="60"/>
      <c r="G32" s="60"/>
      <c r="H32" s="60"/>
      <c r="I32" s="60"/>
      <c r="J32" s="60"/>
      <c r="K32" s="60"/>
      <c r="L32" s="60"/>
      <c r="M32" s="60"/>
      <c r="N32" s="60"/>
      <c r="O32" s="60"/>
      <c r="P32" s="60"/>
      <c r="Q32" s="60"/>
      <c r="R32" s="60"/>
      <c r="S32" s="60"/>
      <c r="T32" s="60"/>
      <c r="U32" s="60"/>
      <c r="V32" s="60"/>
      <c r="W32" s="60"/>
      <c r="X32" s="60"/>
      <c r="Y32" s="60"/>
      <c r="Z32" s="60"/>
      <c r="AA32" s="60"/>
      <c r="AB32" s="60"/>
    </row>
    <row r="33" spans="1:28">
      <c r="A33" s="60"/>
      <c r="B33" s="60"/>
      <c r="C33" s="60"/>
      <c r="D33" s="60"/>
      <c r="E33" s="60"/>
      <c r="F33" s="60"/>
      <c r="G33" s="60"/>
      <c r="H33" s="60"/>
      <c r="I33" s="60"/>
      <c r="J33" s="60"/>
      <c r="K33" s="60"/>
      <c r="L33" s="60"/>
      <c r="M33" s="60"/>
      <c r="N33" s="60"/>
      <c r="O33" s="60"/>
      <c r="P33" s="60"/>
      <c r="Q33" s="60"/>
      <c r="R33" s="60"/>
      <c r="S33" s="60"/>
      <c r="T33" s="60"/>
      <c r="U33" s="60"/>
      <c r="V33" s="60"/>
      <c r="W33" s="60"/>
      <c r="X33" s="60"/>
      <c r="Y33" s="60"/>
      <c r="Z33" s="60"/>
      <c r="AA33" s="60"/>
      <c r="AB33" s="60"/>
    </row>
  </sheetData>
  <sheetProtection password="D7AA" sheet="1" objects="1" scenarios="1"/>
  <mergeCells count="31">
    <mergeCell ref="G20:Y20"/>
    <mergeCell ref="H17:L17"/>
    <mergeCell ref="M17:P17"/>
    <mergeCell ref="Q17:R17"/>
    <mergeCell ref="I18:Q18"/>
    <mergeCell ref="F3:F11"/>
    <mergeCell ref="P1:X1"/>
    <mergeCell ref="P2:V2"/>
    <mergeCell ref="P3:V3"/>
    <mergeCell ref="K7:N7"/>
    <mergeCell ref="O7:Q7"/>
    <mergeCell ref="R7:S7"/>
    <mergeCell ref="S9:T14"/>
    <mergeCell ref="W10:W13"/>
    <mergeCell ref="X10:X13"/>
    <mergeCell ref="A20:E20"/>
    <mergeCell ref="K11:K12"/>
    <mergeCell ref="D29:E29"/>
    <mergeCell ref="W29:Z29"/>
    <mergeCell ref="P4:V4"/>
    <mergeCell ref="P5:V5"/>
    <mergeCell ref="J23:V23"/>
    <mergeCell ref="J24:V24"/>
    <mergeCell ref="J25:V25"/>
    <mergeCell ref="J11:J12"/>
    <mergeCell ref="L11:O11"/>
    <mergeCell ref="L12:O12"/>
    <mergeCell ref="A16:E16"/>
    <mergeCell ref="H16:L16"/>
    <mergeCell ref="M16:N16"/>
    <mergeCell ref="O16:P16"/>
  </mergeCells>
  <hyperlinks>
    <hyperlink ref="A25" r:id="rId1"/>
    <hyperlink ref="J24" r:id="rId2"/>
  </hyperlinks>
  <pageMargins left="0.7" right="0.7" top="0.75" bottom="0.75" header="0.3" footer="0.3"/>
  <pageSetup paperSize="9" orientation="portrait" r:id="rId3"/>
  <drawing r:id="rId4"/>
</worksheet>
</file>

<file path=xl/worksheets/sheet3.xml><?xml version="1.0" encoding="utf-8"?>
<worksheet xmlns="http://schemas.openxmlformats.org/spreadsheetml/2006/main" xmlns:r="http://schemas.openxmlformats.org/officeDocument/2006/relationships">
  <dimension ref="A1:AB65"/>
  <sheetViews>
    <sheetView zoomScaleNormal="100" workbookViewId="0">
      <selection activeCell="F21" sqref="F21"/>
    </sheetView>
  </sheetViews>
  <sheetFormatPr defaultRowHeight="18.75"/>
  <cols>
    <col min="1" max="1" width="7.7109375" style="106" customWidth="1"/>
    <col min="2" max="4" width="10.7109375" style="106" customWidth="1"/>
    <col min="5" max="5" width="19.42578125" style="106" bestFit="1" customWidth="1"/>
    <col min="6" max="6" width="9.140625" style="106"/>
    <col min="7" max="7" width="11.7109375" style="106" customWidth="1"/>
    <col min="8" max="8" width="10.7109375" style="106" customWidth="1"/>
    <col min="9" max="10" width="9.7109375" style="106" customWidth="1"/>
    <col min="11" max="12" width="10.7109375" style="106" customWidth="1"/>
    <col min="13" max="13" width="9.140625" style="106"/>
    <col min="14" max="14" width="11.7109375" style="106" customWidth="1"/>
    <col min="15" max="16" width="10.7109375" style="106" customWidth="1"/>
    <col min="17" max="17" width="19.42578125" style="106" bestFit="1" customWidth="1"/>
    <col min="18" max="18" width="9.140625" style="106"/>
    <col min="19" max="19" width="11.7109375" style="106" customWidth="1"/>
    <col min="20" max="20" width="9.28515625" style="106" customWidth="1"/>
    <col min="21" max="21" width="11.7109375" style="106" customWidth="1"/>
    <col min="22" max="22" width="8.42578125" style="106" customWidth="1"/>
    <col min="23" max="23" width="11.7109375" style="106" customWidth="1"/>
    <col min="24" max="24" width="12.140625" style="106" customWidth="1"/>
    <col min="25" max="25" width="5.5703125" style="106" customWidth="1"/>
    <col min="26" max="16384" width="9.140625" style="106"/>
  </cols>
  <sheetData>
    <row r="1" spans="1:28" ht="21">
      <c r="A1" s="124" t="s">
        <v>71</v>
      </c>
      <c r="B1" s="125"/>
      <c r="C1" s="125"/>
      <c r="D1" s="125"/>
      <c r="E1" s="125"/>
      <c r="F1" s="125"/>
      <c r="G1" s="125"/>
      <c r="H1" s="125"/>
      <c r="I1" s="125"/>
      <c r="J1" s="125"/>
      <c r="K1" s="125"/>
      <c r="L1" s="125"/>
      <c r="M1" s="125"/>
      <c r="N1" s="125"/>
      <c r="O1" s="125"/>
      <c r="P1" s="125"/>
      <c r="Q1" s="125"/>
      <c r="R1" s="125"/>
      <c r="S1" s="125"/>
      <c r="T1" s="125"/>
      <c r="U1" s="125"/>
      <c r="V1" s="125"/>
      <c r="W1" s="125"/>
      <c r="X1" s="125"/>
      <c r="Y1" s="126"/>
      <c r="Z1" s="163"/>
      <c r="AA1" s="163"/>
      <c r="AB1" s="163"/>
    </row>
    <row r="2" spans="1:28">
      <c r="A2" s="127" t="s">
        <v>72</v>
      </c>
      <c r="B2" s="128"/>
      <c r="C2" s="128"/>
      <c r="D2" s="128"/>
      <c r="E2" s="128"/>
      <c r="F2" s="128"/>
      <c r="G2" s="128"/>
      <c r="H2" s="128"/>
      <c r="I2" s="128"/>
      <c r="J2" s="128"/>
      <c r="K2" s="128"/>
      <c r="L2" s="128"/>
      <c r="M2" s="128"/>
      <c r="N2" s="128"/>
      <c r="O2" s="128"/>
      <c r="P2" s="128"/>
      <c r="Q2" s="128"/>
      <c r="R2" s="128"/>
      <c r="S2" s="128"/>
      <c r="T2" s="128"/>
      <c r="U2" s="128"/>
      <c r="V2" s="128"/>
      <c r="W2" s="128"/>
      <c r="X2" s="128"/>
      <c r="Y2" s="129"/>
      <c r="Z2" s="163"/>
      <c r="AA2" s="163"/>
      <c r="AB2" s="163"/>
    </row>
    <row r="3" spans="1:28">
      <c r="A3" s="127" t="s">
        <v>75</v>
      </c>
      <c r="B3" s="128"/>
      <c r="C3" s="128"/>
      <c r="D3" s="128"/>
      <c r="E3" s="128"/>
      <c r="F3" s="128"/>
      <c r="G3" s="128"/>
      <c r="H3" s="128"/>
      <c r="I3" s="128"/>
      <c r="J3" s="128"/>
      <c r="K3" s="128"/>
      <c r="L3" s="128"/>
      <c r="M3" s="128"/>
      <c r="N3" s="128"/>
      <c r="O3" s="128"/>
      <c r="P3" s="128"/>
      <c r="Q3" s="128"/>
      <c r="R3" s="128"/>
      <c r="S3" s="128"/>
      <c r="T3" s="128"/>
      <c r="U3" s="128"/>
      <c r="V3" s="128"/>
      <c r="W3" s="128"/>
      <c r="X3" s="128"/>
      <c r="Y3" s="129"/>
      <c r="Z3" s="163"/>
      <c r="AA3" s="163"/>
      <c r="AB3" s="163"/>
    </row>
    <row r="4" spans="1:28">
      <c r="A4" s="127" t="s">
        <v>95</v>
      </c>
      <c r="B4" s="128"/>
      <c r="C4" s="128"/>
      <c r="D4" s="128"/>
      <c r="E4" s="128"/>
      <c r="F4" s="128"/>
      <c r="G4" s="128"/>
      <c r="H4" s="128"/>
      <c r="I4" s="128"/>
      <c r="J4" s="128"/>
      <c r="K4" s="128"/>
      <c r="L4" s="128"/>
      <c r="M4" s="128"/>
      <c r="N4" s="128"/>
      <c r="O4" s="128"/>
      <c r="P4" s="128"/>
      <c r="Q4" s="128" t="s">
        <v>78</v>
      </c>
      <c r="R4" s="128"/>
      <c r="S4" s="128" t="s">
        <v>79</v>
      </c>
      <c r="T4" s="128"/>
      <c r="U4" s="128"/>
      <c r="V4" s="128"/>
      <c r="W4" s="128"/>
      <c r="X4" s="128"/>
      <c r="Y4" s="129"/>
      <c r="Z4" s="163"/>
      <c r="AA4" s="163"/>
      <c r="AB4" s="163"/>
    </row>
    <row r="5" spans="1:28">
      <c r="A5" s="127"/>
      <c r="B5" s="128"/>
      <c r="C5" s="128"/>
      <c r="D5" s="128"/>
      <c r="E5" s="128"/>
      <c r="F5" s="128"/>
      <c r="G5" s="128"/>
      <c r="H5" s="128"/>
      <c r="I5" s="128"/>
      <c r="J5" s="128"/>
      <c r="K5" s="128"/>
      <c r="L5" s="128"/>
      <c r="M5" s="128"/>
      <c r="N5" s="128"/>
      <c r="O5" s="128"/>
      <c r="P5" s="128"/>
      <c r="Q5" s="128" t="s">
        <v>80</v>
      </c>
      <c r="R5" s="128"/>
      <c r="S5" s="128"/>
      <c r="T5" s="128"/>
      <c r="U5" s="128"/>
      <c r="V5" s="128"/>
      <c r="W5" s="128"/>
      <c r="X5" s="128"/>
      <c r="Y5" s="129"/>
      <c r="Z5" s="163"/>
      <c r="AA5" s="163"/>
      <c r="AB5" s="163"/>
    </row>
    <row r="6" spans="1:28" ht="21">
      <c r="A6" s="130" t="s">
        <v>77</v>
      </c>
      <c r="B6" s="128"/>
      <c r="C6" s="128"/>
      <c r="D6" s="128"/>
      <c r="E6" s="128"/>
      <c r="F6" s="128"/>
      <c r="G6" s="128"/>
      <c r="H6" s="128"/>
      <c r="I6" s="128"/>
      <c r="J6" s="128"/>
      <c r="K6" s="128"/>
      <c r="L6" s="128"/>
      <c r="M6" s="128"/>
      <c r="N6" s="128"/>
      <c r="O6" s="128"/>
      <c r="P6" s="128"/>
      <c r="Q6" s="128"/>
      <c r="R6" s="128"/>
      <c r="S6" s="128"/>
      <c r="T6" s="128"/>
      <c r="U6" s="128"/>
      <c r="V6" s="128"/>
      <c r="W6" s="128"/>
      <c r="X6" s="128"/>
      <c r="Y6" s="129"/>
      <c r="Z6" s="163"/>
      <c r="AA6" s="163"/>
      <c r="AB6" s="163"/>
    </row>
    <row r="7" spans="1:28">
      <c r="A7" s="131" t="s">
        <v>96</v>
      </c>
      <c r="B7" s="128"/>
      <c r="C7" s="128"/>
      <c r="D7" s="128"/>
      <c r="E7" s="128"/>
      <c r="F7" s="128"/>
      <c r="G7" s="128"/>
      <c r="H7" s="128"/>
      <c r="I7" s="128"/>
      <c r="J7" s="128"/>
      <c r="K7" s="128"/>
      <c r="L7" s="128"/>
      <c r="M7" s="128"/>
      <c r="N7" s="128"/>
      <c r="O7" s="128"/>
      <c r="P7" s="128"/>
      <c r="Q7" s="128"/>
      <c r="R7" s="128"/>
      <c r="S7" s="128"/>
      <c r="T7" s="128"/>
      <c r="U7" s="128"/>
      <c r="V7" s="128"/>
      <c r="W7" s="128"/>
      <c r="X7" s="128"/>
      <c r="Y7" s="129"/>
      <c r="Z7" s="163"/>
      <c r="AA7" s="163"/>
      <c r="AB7" s="163"/>
    </row>
    <row r="8" spans="1:28">
      <c r="A8" s="131" t="s">
        <v>73</v>
      </c>
      <c r="B8" s="128"/>
      <c r="C8" s="128"/>
      <c r="D8" s="128"/>
      <c r="E8" s="128"/>
      <c r="F8" s="128"/>
      <c r="G8" s="128"/>
      <c r="H8" s="128"/>
      <c r="I8" s="128"/>
      <c r="J8" s="128"/>
      <c r="K8" s="128"/>
      <c r="L8" s="128"/>
      <c r="M8" s="128"/>
      <c r="N8" s="128"/>
      <c r="O8" s="128"/>
      <c r="P8" s="128"/>
      <c r="Q8" s="128"/>
      <c r="R8" s="128"/>
      <c r="S8" s="128"/>
      <c r="T8" s="128"/>
      <c r="U8" s="128"/>
      <c r="V8" s="128"/>
      <c r="W8" s="128"/>
      <c r="X8" s="128"/>
      <c r="Y8" s="129"/>
      <c r="Z8" s="163"/>
      <c r="AA8" s="163"/>
      <c r="AB8" s="163"/>
    </row>
    <row r="9" spans="1:28">
      <c r="A9" s="131" t="s">
        <v>74</v>
      </c>
      <c r="B9" s="128"/>
      <c r="C9" s="128"/>
      <c r="D9" s="128"/>
      <c r="E9" s="128"/>
      <c r="F9" s="128"/>
      <c r="G9" s="128"/>
      <c r="H9" s="128"/>
      <c r="I9" s="128"/>
      <c r="J9" s="128"/>
      <c r="K9" s="128"/>
      <c r="L9" s="128"/>
      <c r="M9" s="128"/>
      <c r="N9" s="128"/>
      <c r="O9" s="128"/>
      <c r="P9" s="128"/>
      <c r="Q9" s="128"/>
      <c r="R9" s="128"/>
      <c r="S9" s="128"/>
      <c r="T9" s="128"/>
      <c r="U9" s="128"/>
      <c r="V9" s="128"/>
      <c r="W9" s="128"/>
      <c r="X9" s="128"/>
      <c r="Y9" s="129"/>
      <c r="Z9" s="163"/>
      <c r="AA9" s="163"/>
      <c r="AB9" s="163"/>
    </row>
    <row r="10" spans="1:28">
      <c r="A10" s="127"/>
      <c r="B10" s="128"/>
      <c r="C10" s="128"/>
      <c r="D10" s="128"/>
      <c r="E10" s="128"/>
      <c r="F10" s="128"/>
      <c r="G10" s="128"/>
      <c r="H10" s="128"/>
      <c r="I10" s="128"/>
      <c r="J10" s="128"/>
      <c r="K10" s="128"/>
      <c r="L10" s="128"/>
      <c r="M10" s="128"/>
      <c r="N10" s="128"/>
      <c r="O10" s="128"/>
      <c r="P10" s="128"/>
      <c r="Q10" s="128"/>
      <c r="R10" s="128"/>
      <c r="S10" s="128"/>
      <c r="T10" s="128"/>
      <c r="U10" s="128"/>
      <c r="V10" s="128"/>
      <c r="W10" s="128"/>
      <c r="X10" s="128"/>
      <c r="Y10" s="129"/>
      <c r="Z10" s="163"/>
      <c r="AA10" s="163"/>
      <c r="AB10" s="163"/>
    </row>
    <row r="11" spans="1:28" ht="21">
      <c r="A11" s="130" t="s">
        <v>76</v>
      </c>
      <c r="B11" s="128"/>
      <c r="C11" s="128"/>
      <c r="D11" s="128"/>
      <c r="E11" s="128"/>
      <c r="F11" s="128"/>
      <c r="G11" s="128"/>
      <c r="H11" s="128"/>
      <c r="I11" s="128"/>
      <c r="J11" s="128"/>
      <c r="K11" s="128"/>
      <c r="L11" s="128"/>
      <c r="M11" s="128"/>
      <c r="N11" s="128"/>
      <c r="O11" s="128"/>
      <c r="P11" s="128"/>
      <c r="Q11" s="128"/>
      <c r="R11" s="128"/>
      <c r="S11" s="128"/>
      <c r="T11" s="128"/>
      <c r="U11" s="128"/>
      <c r="V11" s="128"/>
      <c r="W11" s="128"/>
      <c r="X11" s="128"/>
      <c r="Y11" s="129"/>
      <c r="Z11" s="163"/>
      <c r="AA11" s="163"/>
      <c r="AB11" s="163"/>
    </row>
    <row r="12" spans="1:28">
      <c r="A12" s="131" t="s">
        <v>97</v>
      </c>
      <c r="B12" s="128"/>
      <c r="C12" s="128"/>
      <c r="D12" s="128"/>
      <c r="E12" s="128"/>
      <c r="F12" s="128"/>
      <c r="G12" s="128"/>
      <c r="H12" s="128"/>
      <c r="I12" s="128"/>
      <c r="J12" s="128"/>
      <c r="K12" s="128"/>
      <c r="L12" s="128"/>
      <c r="M12" s="128"/>
      <c r="N12" s="128"/>
      <c r="O12" s="128"/>
      <c r="P12" s="128"/>
      <c r="Q12" s="128"/>
      <c r="R12" s="128"/>
      <c r="S12" s="128"/>
      <c r="T12" s="128"/>
      <c r="U12" s="128"/>
      <c r="V12" s="128"/>
      <c r="W12" s="128"/>
      <c r="X12" s="128"/>
      <c r="Y12" s="129"/>
      <c r="Z12" s="163"/>
      <c r="AA12" s="163"/>
      <c r="AB12" s="163"/>
    </row>
    <row r="13" spans="1:28">
      <c r="A13" s="131" t="s">
        <v>98</v>
      </c>
      <c r="B13" s="128"/>
      <c r="C13" s="128"/>
      <c r="D13" s="128"/>
      <c r="E13" s="128"/>
      <c r="F13" s="128"/>
      <c r="G13" s="128"/>
      <c r="H13" s="128"/>
      <c r="I13" s="128"/>
      <c r="J13" s="128"/>
      <c r="K13" s="128"/>
      <c r="L13" s="128"/>
      <c r="M13" s="128"/>
      <c r="N13" s="128"/>
      <c r="O13" s="128"/>
      <c r="P13" s="128"/>
      <c r="Q13" s="128"/>
      <c r="R13" s="128"/>
      <c r="S13" s="128"/>
      <c r="T13" s="128"/>
      <c r="U13" s="128"/>
      <c r="V13" s="128"/>
      <c r="W13" s="128"/>
      <c r="X13" s="128"/>
      <c r="Y13" s="129"/>
      <c r="Z13" s="163"/>
      <c r="AA13" s="163"/>
      <c r="AB13" s="163"/>
    </row>
    <row r="14" spans="1:28">
      <c r="A14" s="131"/>
      <c r="B14" s="128" t="s">
        <v>91</v>
      </c>
      <c r="C14" s="128"/>
      <c r="D14" s="128"/>
      <c r="E14" s="132">
        <f>((1/(1-G16/E17))*E18)</f>
        <v>458.56853477380145</v>
      </c>
      <c r="F14" s="133" t="s">
        <v>5</v>
      </c>
      <c r="G14" s="134" t="s">
        <v>93</v>
      </c>
      <c r="H14" s="128"/>
      <c r="I14" s="128"/>
      <c r="J14" s="128"/>
      <c r="K14" s="128"/>
      <c r="L14" s="128"/>
      <c r="M14" s="128"/>
      <c r="N14" s="128" t="s">
        <v>92</v>
      </c>
      <c r="O14" s="128"/>
      <c r="P14" s="128"/>
      <c r="Q14" s="132">
        <f>((1/(1-S16/Q17))*Q18)</f>
        <v>419.93507497294792</v>
      </c>
      <c r="R14" s="133" t="s">
        <v>5</v>
      </c>
      <c r="S14" s="134" t="s">
        <v>94</v>
      </c>
      <c r="T14" s="128"/>
      <c r="U14" s="128"/>
      <c r="V14" s="128"/>
      <c r="W14" s="128"/>
      <c r="X14" s="128"/>
      <c r="Y14" s="129"/>
      <c r="Z14" s="163"/>
      <c r="AA14" s="163"/>
      <c r="AB14" s="163"/>
    </row>
    <row r="15" spans="1:28" ht="21">
      <c r="A15" s="131"/>
      <c r="B15" s="128"/>
      <c r="C15" s="128"/>
      <c r="D15" s="128"/>
      <c r="E15" s="128"/>
      <c r="F15" s="128"/>
      <c r="G15" s="128"/>
      <c r="H15" s="236" t="s">
        <v>99</v>
      </c>
      <c r="I15" s="236"/>
      <c r="J15" s="236"/>
      <c r="K15" s="236"/>
      <c r="L15" s="236"/>
      <c r="M15" s="236"/>
      <c r="N15" s="236"/>
      <c r="O15" s="236"/>
      <c r="P15" s="128"/>
      <c r="Q15" s="128"/>
      <c r="R15" s="128"/>
      <c r="S15" s="128"/>
      <c r="T15" s="128"/>
      <c r="U15" s="128"/>
      <c r="V15" s="128"/>
      <c r="W15" s="128"/>
      <c r="X15" s="128"/>
      <c r="Y15" s="129"/>
      <c r="Z15" s="163"/>
      <c r="AA15" s="163"/>
      <c r="AB15" s="163"/>
    </row>
    <row r="16" spans="1:28">
      <c r="A16" s="131"/>
      <c r="B16" s="128" t="s">
        <v>84</v>
      </c>
      <c r="C16" s="135"/>
      <c r="D16" s="128"/>
      <c r="E16" s="136">
        <f>Dopplereffekt!B10</f>
        <v>50</v>
      </c>
      <c r="F16" s="136" t="s">
        <v>20</v>
      </c>
      <c r="G16" s="137">
        <f>E16/E19</f>
        <v>13.888888888888889</v>
      </c>
      <c r="H16" s="135" t="s">
        <v>9</v>
      </c>
      <c r="I16" s="227" t="s">
        <v>85</v>
      </c>
      <c r="J16" s="227"/>
      <c r="K16" s="227"/>
      <c r="L16" s="128"/>
      <c r="M16" s="128"/>
      <c r="N16" s="128" t="s">
        <v>86</v>
      </c>
      <c r="O16" s="128"/>
      <c r="P16" s="128"/>
      <c r="Q16" s="128">
        <f>Dopplereffekt!B11</f>
        <v>-59</v>
      </c>
      <c r="R16" s="136" t="s">
        <v>20</v>
      </c>
      <c r="S16" s="137">
        <f>Q16/Q19</f>
        <v>-16.388888888888889</v>
      </c>
      <c r="T16" s="135" t="s">
        <v>9</v>
      </c>
      <c r="U16" s="227" t="s">
        <v>87</v>
      </c>
      <c r="V16" s="227"/>
      <c r="W16" s="227"/>
      <c r="X16" s="128"/>
      <c r="Y16" s="129"/>
      <c r="Z16" s="163"/>
      <c r="AA16" s="163"/>
      <c r="AB16" s="163"/>
    </row>
    <row r="17" spans="1:28">
      <c r="A17" s="131"/>
      <c r="B17" s="128" t="s">
        <v>88</v>
      </c>
      <c r="C17" s="128"/>
      <c r="D17" s="128"/>
      <c r="E17" s="138">
        <v>343</v>
      </c>
      <c r="F17" s="128" t="s">
        <v>9</v>
      </c>
      <c r="G17" s="128" t="s">
        <v>81</v>
      </c>
      <c r="H17" s="227" t="s">
        <v>141</v>
      </c>
      <c r="I17" s="227"/>
      <c r="J17" s="227"/>
      <c r="K17" s="227"/>
      <c r="L17" s="227"/>
      <c r="M17" s="227"/>
      <c r="N17" s="128" t="s">
        <v>88</v>
      </c>
      <c r="O17" s="128"/>
      <c r="P17" s="128"/>
      <c r="Q17" s="128">
        <f>E17</f>
        <v>343</v>
      </c>
      <c r="R17" s="128" t="s">
        <v>9</v>
      </c>
      <c r="S17" s="128" t="s">
        <v>81</v>
      </c>
      <c r="T17" s="136" t="s">
        <v>141</v>
      </c>
      <c r="U17" s="136"/>
      <c r="V17" s="136"/>
      <c r="W17" s="136"/>
      <c r="X17" s="136"/>
      <c r="Y17" s="139"/>
      <c r="Z17" s="163"/>
      <c r="AA17" s="163"/>
      <c r="AB17" s="163"/>
    </row>
    <row r="18" spans="1:28">
      <c r="A18" s="131"/>
      <c r="B18" s="128" t="s">
        <v>82</v>
      </c>
      <c r="C18" s="128"/>
      <c r="D18" s="128"/>
      <c r="E18" s="138">
        <v>440</v>
      </c>
      <c r="F18" s="128" t="s">
        <v>5</v>
      </c>
      <c r="G18" s="128" t="s">
        <v>83</v>
      </c>
      <c r="H18" s="128"/>
      <c r="I18" s="128"/>
      <c r="J18" s="128"/>
      <c r="K18" s="128"/>
      <c r="L18" s="128"/>
      <c r="M18" s="128"/>
      <c r="N18" s="128" t="s">
        <v>82</v>
      </c>
      <c r="O18" s="128"/>
      <c r="P18" s="128"/>
      <c r="Q18" s="128">
        <f>E18</f>
        <v>440</v>
      </c>
      <c r="R18" s="128" t="s">
        <v>5</v>
      </c>
      <c r="S18" s="128" t="s">
        <v>83</v>
      </c>
      <c r="T18" s="128"/>
      <c r="U18" s="128"/>
      <c r="V18" s="128"/>
      <c r="W18" s="128"/>
      <c r="X18" s="128"/>
      <c r="Y18" s="129"/>
      <c r="Z18" s="163"/>
      <c r="AA18" s="163"/>
      <c r="AB18" s="163"/>
    </row>
    <row r="19" spans="1:28">
      <c r="A19" s="131"/>
      <c r="B19" s="128" t="s">
        <v>89</v>
      </c>
      <c r="C19" s="128"/>
      <c r="D19" s="128"/>
      <c r="E19" s="128">
        <v>3.6</v>
      </c>
      <c r="F19" s="128"/>
      <c r="G19" s="128" t="s">
        <v>29</v>
      </c>
      <c r="H19" s="128"/>
      <c r="I19" s="128"/>
      <c r="J19" s="128"/>
      <c r="K19" s="128"/>
      <c r="L19" s="128"/>
      <c r="M19" s="128"/>
      <c r="N19" s="128" t="s">
        <v>89</v>
      </c>
      <c r="O19" s="128"/>
      <c r="P19" s="128"/>
      <c r="Q19" s="128">
        <f>E19</f>
        <v>3.6</v>
      </c>
      <c r="R19" s="128"/>
      <c r="S19" s="128" t="s">
        <v>29</v>
      </c>
      <c r="T19" s="128"/>
      <c r="U19" s="128"/>
      <c r="V19" s="128"/>
      <c r="W19" s="128"/>
      <c r="X19" s="128"/>
      <c r="Y19" s="129"/>
      <c r="Z19" s="163"/>
      <c r="AA19" s="163"/>
      <c r="AB19" s="163"/>
    </row>
    <row r="20" spans="1:28">
      <c r="A20" s="131"/>
      <c r="B20" s="128"/>
      <c r="C20" s="128"/>
      <c r="D20" s="128"/>
      <c r="E20" s="128"/>
      <c r="F20" s="128"/>
      <c r="G20" s="128"/>
      <c r="H20" s="128"/>
      <c r="I20" s="128"/>
      <c r="J20" s="128"/>
      <c r="K20" s="128"/>
      <c r="L20" s="128"/>
      <c r="M20" s="128"/>
      <c r="N20" s="128"/>
      <c r="O20" s="128"/>
      <c r="P20" s="128"/>
      <c r="Q20" s="128"/>
      <c r="R20" s="128"/>
      <c r="S20" s="128"/>
      <c r="T20" s="128"/>
      <c r="U20" s="128"/>
      <c r="V20" s="128"/>
      <c r="W20" s="128"/>
      <c r="X20" s="128"/>
      <c r="Y20" s="129"/>
      <c r="Z20" s="163"/>
      <c r="AA20" s="163"/>
      <c r="AB20" s="163"/>
    </row>
    <row r="21" spans="1:28" ht="21">
      <c r="A21" s="140" t="s">
        <v>100</v>
      </c>
      <c r="B21" s="128"/>
      <c r="C21" s="128"/>
      <c r="D21" s="128"/>
      <c r="E21" s="128"/>
      <c r="F21" s="128"/>
      <c r="G21" s="128"/>
      <c r="H21" s="128"/>
      <c r="I21" s="128"/>
      <c r="J21" s="128"/>
      <c r="K21" s="128"/>
      <c r="L21" s="141"/>
      <c r="M21" s="128"/>
      <c r="N21" s="128"/>
      <c r="O21" s="128"/>
      <c r="P21" s="128"/>
      <c r="Q21" s="128"/>
      <c r="R21" s="128"/>
      <c r="S21" s="128"/>
      <c r="T21" s="128"/>
      <c r="U21" s="128"/>
      <c r="V21" s="128"/>
      <c r="W21" s="128"/>
      <c r="X21" s="128"/>
      <c r="Y21" s="129"/>
      <c r="Z21" s="163"/>
      <c r="AA21" s="163"/>
      <c r="AB21" s="163"/>
    </row>
    <row r="22" spans="1:28">
      <c r="A22" s="142" t="s">
        <v>101</v>
      </c>
      <c r="B22" s="135"/>
      <c r="C22" s="128"/>
      <c r="D22" s="128"/>
      <c r="E22" s="128"/>
      <c r="F22" s="128"/>
      <c r="G22" s="128"/>
      <c r="H22" s="128"/>
      <c r="I22" s="128"/>
      <c r="J22" s="128"/>
      <c r="K22" s="128"/>
      <c r="L22" s="128"/>
      <c r="M22" s="128"/>
      <c r="N22" s="128"/>
      <c r="O22" s="128"/>
      <c r="P22" s="128"/>
      <c r="Q22" s="128"/>
      <c r="R22" s="128"/>
      <c r="S22" s="128"/>
      <c r="T22" s="128"/>
      <c r="U22" s="128"/>
      <c r="V22" s="128"/>
      <c r="W22" s="128"/>
      <c r="X22" s="128"/>
      <c r="Y22" s="129"/>
      <c r="Z22" s="163"/>
      <c r="AA22" s="163"/>
      <c r="AB22" s="163"/>
    </row>
    <row r="23" spans="1:28">
      <c r="A23" s="142" t="s">
        <v>116</v>
      </c>
      <c r="B23" s="128"/>
      <c r="C23" s="128"/>
      <c r="D23" s="128"/>
      <c r="E23" s="128"/>
      <c r="F23" s="128"/>
      <c r="G23" s="128"/>
      <c r="H23" s="128"/>
      <c r="I23" s="128"/>
      <c r="J23" s="128"/>
      <c r="K23" s="128"/>
      <c r="L23" s="128"/>
      <c r="M23" s="128"/>
      <c r="N23" s="128"/>
      <c r="O23" s="128"/>
      <c r="P23" s="128"/>
      <c r="Q23" s="128"/>
      <c r="R23" s="128"/>
      <c r="S23" s="128"/>
      <c r="T23" s="128"/>
      <c r="U23" s="128"/>
      <c r="V23" s="128"/>
      <c r="W23" s="128"/>
      <c r="X23" s="128"/>
      <c r="Y23" s="129"/>
      <c r="Z23" s="163"/>
      <c r="AA23" s="163"/>
      <c r="AB23" s="163"/>
    </row>
    <row r="24" spans="1:28">
      <c r="A24" s="142" t="s">
        <v>102</v>
      </c>
      <c r="B24" s="128"/>
      <c r="C24" s="128"/>
      <c r="D24" s="128"/>
      <c r="E24" s="128"/>
      <c r="F24" s="128"/>
      <c r="G24" s="128"/>
      <c r="H24" s="128"/>
      <c r="I24" s="128"/>
      <c r="J24" s="128"/>
      <c r="K24" s="128"/>
      <c r="L24" s="128"/>
      <c r="M24" s="128"/>
      <c r="N24" s="128"/>
      <c r="O24" s="128"/>
      <c r="P24" s="128"/>
      <c r="Q24" s="128"/>
      <c r="R24" s="128"/>
      <c r="S24" s="128"/>
      <c r="T24" s="128"/>
      <c r="U24" s="128"/>
      <c r="V24" s="128"/>
      <c r="W24" s="128"/>
      <c r="X24" s="128"/>
      <c r="Y24" s="129"/>
      <c r="Z24" s="163"/>
      <c r="AA24" s="163"/>
      <c r="AB24" s="163"/>
    </row>
    <row r="25" spans="1:28">
      <c r="A25" s="142" t="s">
        <v>122</v>
      </c>
      <c r="B25" s="128"/>
      <c r="C25" s="128"/>
      <c r="D25" s="128"/>
      <c r="E25" s="128"/>
      <c r="F25" s="128"/>
      <c r="G25" s="128"/>
      <c r="H25" s="128"/>
      <c r="I25" s="128"/>
      <c r="J25" s="128"/>
      <c r="K25" s="128"/>
      <c r="L25" s="128"/>
      <c r="M25" s="128"/>
      <c r="N25" s="128"/>
      <c r="O25" s="128"/>
      <c r="P25" s="128"/>
      <c r="Q25" s="128"/>
      <c r="R25" s="128"/>
      <c r="S25" s="128"/>
      <c r="T25" s="128"/>
      <c r="U25" s="128"/>
      <c r="V25" s="128"/>
      <c r="W25" s="128"/>
      <c r="X25" s="128"/>
      <c r="Y25" s="129"/>
      <c r="Z25" s="163"/>
      <c r="AA25" s="163"/>
      <c r="AB25" s="163"/>
    </row>
    <row r="26" spans="1:28">
      <c r="A26" s="142"/>
      <c r="B26" s="128"/>
      <c r="C26" s="128"/>
      <c r="D26" s="128"/>
      <c r="E26" s="128"/>
      <c r="F26" s="128"/>
      <c r="G26" s="128"/>
      <c r="H26" s="128"/>
      <c r="I26" s="128"/>
      <c r="J26" s="128"/>
      <c r="K26" s="128"/>
      <c r="L26" s="128"/>
      <c r="M26" s="128"/>
      <c r="N26" s="128"/>
      <c r="O26" s="128"/>
      <c r="P26" s="128"/>
      <c r="Q26" s="128"/>
      <c r="R26" s="128"/>
      <c r="S26" s="128"/>
      <c r="T26" s="128"/>
      <c r="U26" s="128"/>
      <c r="V26" s="128"/>
      <c r="W26" s="128"/>
      <c r="X26" s="128"/>
      <c r="Y26" s="129"/>
      <c r="Z26" s="163"/>
      <c r="AA26" s="163"/>
      <c r="AB26" s="163"/>
    </row>
    <row r="27" spans="1:28" ht="21">
      <c r="A27" s="140" t="s">
        <v>114</v>
      </c>
      <c r="B27" s="128"/>
      <c r="C27" s="128"/>
      <c r="D27" s="128"/>
      <c r="E27" s="128"/>
      <c r="F27" s="128"/>
      <c r="G27" s="128"/>
      <c r="H27" s="128"/>
      <c r="I27" s="128"/>
      <c r="J27" s="128"/>
      <c r="K27" s="128"/>
      <c r="L27" s="128"/>
      <c r="M27" s="128"/>
      <c r="N27" s="128"/>
      <c r="O27" s="128"/>
      <c r="P27" s="128"/>
      <c r="Q27" s="128"/>
      <c r="R27" s="128"/>
      <c r="S27" s="128"/>
      <c r="T27" s="128"/>
      <c r="U27" s="128"/>
      <c r="V27" s="128"/>
      <c r="W27" s="128"/>
      <c r="X27" s="128"/>
      <c r="Y27" s="129"/>
      <c r="Z27" s="163"/>
      <c r="AA27" s="163"/>
      <c r="AB27" s="163"/>
    </row>
    <row r="28" spans="1:28">
      <c r="A28" s="142"/>
      <c r="B28" s="128" t="s">
        <v>112</v>
      </c>
      <c r="C28" s="128"/>
      <c r="D28" s="128"/>
      <c r="E28" s="143">
        <f>Dopplereffekt!F8</f>
        <v>299792458</v>
      </c>
      <c r="F28" s="137" t="str">
        <f>Dopplereffekt!G8</f>
        <v>m/sec</v>
      </c>
      <c r="G28" s="128"/>
      <c r="H28" s="128"/>
      <c r="I28" s="128"/>
      <c r="J28" s="128"/>
      <c r="K28" s="128"/>
      <c r="L28" s="128"/>
      <c r="M28" s="128"/>
      <c r="N28" s="128" t="s">
        <v>106</v>
      </c>
      <c r="O28" s="128"/>
      <c r="P28" s="128"/>
      <c r="Q28" s="143">
        <f>Dopplereffekt!H6</f>
        <v>10000000463.283476</v>
      </c>
      <c r="R28" s="128" t="str">
        <f>Dopplereffekt!I6</f>
        <v>Hz</v>
      </c>
      <c r="S28" s="128"/>
      <c r="T28" s="128"/>
      <c r="U28" s="128"/>
      <c r="V28" s="128"/>
      <c r="W28" s="128"/>
      <c r="X28" s="128"/>
      <c r="Y28" s="129"/>
      <c r="Z28" s="163"/>
      <c r="AA28" s="163"/>
      <c r="AB28" s="163"/>
    </row>
    <row r="29" spans="1:28">
      <c r="A29" s="142"/>
      <c r="B29" s="128" t="s">
        <v>113</v>
      </c>
      <c r="C29" s="128"/>
      <c r="D29" s="128"/>
      <c r="E29" s="143">
        <f>Dopplereffekt!F9</f>
        <v>10000000000</v>
      </c>
      <c r="F29" s="128" t="str">
        <f>Dopplereffekt!G9</f>
        <v>Hz</v>
      </c>
      <c r="G29" s="128" t="s">
        <v>105</v>
      </c>
      <c r="H29" s="128"/>
      <c r="I29" s="128"/>
      <c r="J29" s="128"/>
      <c r="K29" s="128"/>
      <c r="L29" s="128"/>
      <c r="M29" s="128"/>
      <c r="N29" s="128" t="s">
        <v>107</v>
      </c>
      <c r="O29" s="128"/>
      <c r="P29" s="128"/>
      <c r="Q29" s="143">
        <f>Dopplereffekt!H7</f>
        <v>9999999453.3255253</v>
      </c>
      <c r="R29" s="128" t="str">
        <f>Dopplereffekt!I7</f>
        <v>Hz</v>
      </c>
      <c r="S29" s="128"/>
      <c r="T29" s="128"/>
      <c r="U29" s="128"/>
      <c r="V29" s="128"/>
      <c r="W29" s="128"/>
      <c r="X29" s="128"/>
      <c r="Y29" s="129"/>
      <c r="Z29" s="163"/>
      <c r="AA29" s="163"/>
      <c r="AB29" s="163"/>
    </row>
    <row r="30" spans="1:28">
      <c r="A30" s="142"/>
      <c r="B30" s="128" t="s">
        <v>103</v>
      </c>
      <c r="C30" s="128"/>
      <c r="D30" s="128"/>
      <c r="E30" s="144">
        <f>Dopplereffekt!B10</f>
        <v>50</v>
      </c>
      <c r="F30" s="128" t="str">
        <f>Dopplereffekt!B9</f>
        <v xml:space="preserve"> km/h</v>
      </c>
      <c r="G30" s="137">
        <f>Dopplereffekt!D10</f>
        <v>13.888888888888889</v>
      </c>
      <c r="H30" s="128" t="str">
        <f>Dopplereffekt!D9</f>
        <v>m/sec</v>
      </c>
      <c r="I30" s="128"/>
      <c r="J30" s="128"/>
      <c r="K30" s="128"/>
      <c r="L30" s="128"/>
      <c r="M30" s="128"/>
      <c r="N30" s="128" t="s">
        <v>108</v>
      </c>
      <c r="O30" s="128"/>
      <c r="P30" s="128"/>
      <c r="Q30" s="145">
        <f>Dopplereffekt!H9</f>
        <v>463.28347587585449</v>
      </c>
      <c r="R30" s="128" t="str">
        <f>Dopplereffekt!I9</f>
        <v>Hz</v>
      </c>
      <c r="S30" s="128"/>
      <c r="T30" s="128"/>
      <c r="U30" s="128"/>
      <c r="V30" s="128"/>
      <c r="W30" s="128"/>
      <c r="X30" s="128"/>
      <c r="Y30" s="129"/>
      <c r="Z30" s="163"/>
      <c r="AA30" s="163"/>
      <c r="AB30" s="163"/>
    </row>
    <row r="31" spans="1:28">
      <c r="A31" s="142"/>
      <c r="B31" s="128" t="s">
        <v>104</v>
      </c>
      <c r="C31" s="128"/>
      <c r="D31" s="128"/>
      <c r="E31" s="146">
        <f>Dopplereffekt!B11</f>
        <v>-59</v>
      </c>
      <c r="F31" s="128" t="str">
        <f>Dopplereffekt!B9</f>
        <v xml:space="preserve"> km/h</v>
      </c>
      <c r="G31" s="147">
        <f>Dopplereffekt!D11</f>
        <v>-16.388888888888889</v>
      </c>
      <c r="H31" s="128" t="str">
        <f>Dopplereffekt!D9</f>
        <v>m/sec</v>
      </c>
      <c r="I31" s="128"/>
      <c r="J31" s="128"/>
      <c r="K31" s="128"/>
      <c r="L31" s="128"/>
      <c r="M31" s="128"/>
      <c r="N31" s="128" t="s">
        <v>109</v>
      </c>
      <c r="O31" s="128"/>
      <c r="P31" s="128"/>
      <c r="Q31" s="147">
        <f>Dopplereffekt!H11</f>
        <v>-546.67447471618652</v>
      </c>
      <c r="R31" s="128" t="str">
        <f>Dopplereffekt!I11</f>
        <v>Hz</v>
      </c>
      <c r="S31" s="128"/>
      <c r="T31" s="128"/>
      <c r="U31" s="128"/>
      <c r="V31" s="128"/>
      <c r="W31" s="128"/>
      <c r="X31" s="128"/>
      <c r="Y31" s="129"/>
      <c r="Z31" s="163"/>
      <c r="AA31" s="163"/>
      <c r="AB31" s="163"/>
    </row>
    <row r="32" spans="1:28">
      <c r="A32" s="142"/>
      <c r="B32" s="128"/>
      <c r="C32" s="128"/>
      <c r="D32" s="128"/>
      <c r="E32" s="128"/>
      <c r="F32" s="128"/>
      <c r="G32" s="128"/>
      <c r="H32" s="128" t="s">
        <v>110</v>
      </c>
      <c r="I32" s="227" t="str">
        <f>Dopplereffekt!G19</f>
        <v>fs₁ /fr * C =</v>
      </c>
      <c r="J32" s="227"/>
      <c r="K32" s="137">
        <f>(Q30/E29)*E28</f>
        <v>13.888889198360612</v>
      </c>
      <c r="L32" s="148" t="s">
        <v>90</v>
      </c>
      <c r="M32" s="144">
        <f>K32*E19</f>
        <v>50.000001114098204</v>
      </c>
      <c r="N32" s="136" t="s">
        <v>20</v>
      </c>
      <c r="O32" s="128"/>
      <c r="P32" s="128"/>
      <c r="Q32" s="128"/>
      <c r="R32" s="128"/>
      <c r="S32" s="128"/>
      <c r="T32" s="128"/>
      <c r="U32" s="128"/>
      <c r="V32" s="128"/>
      <c r="W32" s="128"/>
      <c r="X32" s="128"/>
      <c r="Y32" s="129"/>
      <c r="Z32" s="163"/>
      <c r="AA32" s="163"/>
      <c r="AB32" s="163"/>
    </row>
    <row r="33" spans="1:28">
      <c r="A33" s="142"/>
      <c r="B33" s="128"/>
      <c r="C33" s="128"/>
      <c r="D33" s="128"/>
      <c r="E33" s="128"/>
      <c r="F33" s="128"/>
      <c r="G33" s="128"/>
      <c r="H33" s="128" t="s">
        <v>111</v>
      </c>
      <c r="I33" s="227" t="str">
        <f>Dopplereffekt!G21</f>
        <v>fs₂ /fr * C =</v>
      </c>
      <c r="J33" s="227"/>
      <c r="K33" s="147">
        <f>(Q31/E29)*E28</f>
        <v>-16.388888450102442</v>
      </c>
      <c r="L33" s="148" t="s">
        <v>90</v>
      </c>
      <c r="M33" s="146">
        <f>K33*E19</f>
        <v>-58.99999842036879</v>
      </c>
      <c r="N33" s="136" t="s">
        <v>20</v>
      </c>
      <c r="O33" s="128"/>
      <c r="P33" s="128"/>
      <c r="Q33" s="128"/>
      <c r="R33" s="128"/>
      <c r="S33" s="128"/>
      <c r="T33" s="128"/>
      <c r="U33" s="128"/>
      <c r="V33" s="128"/>
      <c r="W33" s="128"/>
      <c r="X33" s="128"/>
      <c r="Y33" s="129"/>
      <c r="Z33" s="163"/>
      <c r="AA33" s="163"/>
      <c r="AB33" s="163"/>
    </row>
    <row r="34" spans="1:28">
      <c r="A34" s="131"/>
      <c r="B34" s="128"/>
      <c r="C34" s="128"/>
      <c r="D34" s="128"/>
      <c r="E34" s="128"/>
      <c r="F34" s="128"/>
      <c r="G34" s="128"/>
      <c r="H34" s="128"/>
      <c r="I34" s="128"/>
      <c r="J34" s="128"/>
      <c r="K34" s="128"/>
      <c r="L34" s="128"/>
      <c r="M34" s="128"/>
      <c r="N34" s="128"/>
      <c r="O34" s="128"/>
      <c r="P34" s="128"/>
      <c r="Q34" s="128"/>
      <c r="R34" s="128"/>
      <c r="S34" s="128"/>
      <c r="T34" s="128"/>
      <c r="U34" s="128"/>
      <c r="V34" s="128"/>
      <c r="W34" s="128"/>
      <c r="X34" s="128"/>
      <c r="Y34" s="129"/>
      <c r="Z34" s="163"/>
      <c r="AA34" s="163"/>
      <c r="AB34" s="163"/>
    </row>
    <row r="35" spans="1:28" ht="21">
      <c r="A35" s="140" t="s">
        <v>115</v>
      </c>
      <c r="B35" s="128"/>
      <c r="C35" s="128"/>
      <c r="D35" s="128"/>
      <c r="E35" s="128"/>
      <c r="F35" s="128"/>
      <c r="G35" s="128"/>
      <c r="H35" s="128"/>
      <c r="I35" s="128"/>
      <c r="J35" s="128"/>
      <c r="K35" s="128"/>
      <c r="L35" s="128"/>
      <c r="M35" s="128"/>
      <c r="N35" s="128"/>
      <c r="O35" s="128"/>
      <c r="P35" s="128"/>
      <c r="Q35" s="128"/>
      <c r="R35" s="128"/>
      <c r="S35" s="128"/>
      <c r="T35" s="128"/>
      <c r="U35" s="128"/>
      <c r="V35" s="128"/>
      <c r="W35" s="149"/>
      <c r="X35" s="149"/>
      <c r="Y35" s="129"/>
      <c r="Z35" s="163"/>
      <c r="AA35" s="163"/>
      <c r="AB35" s="163"/>
    </row>
    <row r="36" spans="1:28">
      <c r="A36" s="142" t="s">
        <v>123</v>
      </c>
      <c r="B36" s="128"/>
      <c r="C36" s="128"/>
      <c r="D36" s="128"/>
      <c r="E36" s="128"/>
      <c r="F36" s="128"/>
      <c r="G36" s="128"/>
      <c r="H36" s="128"/>
      <c r="I36" s="128"/>
      <c r="J36" s="128"/>
      <c r="K36" s="128"/>
      <c r="L36" s="128"/>
      <c r="M36" s="128"/>
      <c r="N36" s="128"/>
      <c r="O36" s="128"/>
      <c r="P36" s="128"/>
      <c r="Q36" s="128"/>
      <c r="R36" s="227" t="s">
        <v>143</v>
      </c>
      <c r="S36" s="227"/>
      <c r="T36" s="227"/>
      <c r="U36" s="227"/>
      <c r="V36" s="227"/>
      <c r="W36" s="227"/>
      <c r="X36" s="227"/>
      <c r="Y36" s="129"/>
      <c r="Z36" s="163"/>
      <c r="AA36" s="163"/>
      <c r="AB36" s="163"/>
    </row>
    <row r="37" spans="1:28">
      <c r="A37" s="131"/>
      <c r="B37" s="128" t="s">
        <v>118</v>
      </c>
      <c r="C37" s="128"/>
      <c r="D37" s="128"/>
      <c r="E37" s="128"/>
      <c r="F37" s="128"/>
      <c r="G37" s="128"/>
      <c r="H37" s="128"/>
      <c r="I37" s="128"/>
      <c r="J37" s="128"/>
      <c r="K37" s="128"/>
      <c r="L37" s="128"/>
      <c r="M37" s="128"/>
      <c r="N37" s="135" t="s">
        <v>138</v>
      </c>
      <c r="O37" s="150">
        <f>Radar!D10</f>
        <v>20</v>
      </c>
      <c r="P37" s="135" t="s">
        <v>57</v>
      </c>
      <c r="Q37" s="107" t="s">
        <v>142</v>
      </c>
      <c r="R37" s="227" t="s">
        <v>119</v>
      </c>
      <c r="S37" s="227"/>
      <c r="T37" s="227" t="s">
        <v>146</v>
      </c>
      <c r="U37" s="227"/>
      <c r="V37" s="227"/>
      <c r="W37" s="128"/>
      <c r="X37" s="128"/>
      <c r="Y37" s="129"/>
      <c r="Z37" s="163"/>
      <c r="AA37" s="163"/>
      <c r="AB37" s="163"/>
    </row>
    <row r="38" spans="1:28">
      <c r="A38" s="131"/>
      <c r="B38" s="128" t="str">
        <f>+B28</f>
        <v>C er Lysetshastighed:</v>
      </c>
      <c r="C38" s="128"/>
      <c r="D38" s="128"/>
      <c r="E38" s="143">
        <f>+E28</f>
        <v>299792458</v>
      </c>
      <c r="F38" s="137" t="str">
        <f>+F28</f>
        <v>m/sec</v>
      </c>
      <c r="G38" s="128"/>
      <c r="H38" s="128"/>
      <c r="I38" s="128"/>
      <c r="J38" s="128"/>
      <c r="K38" s="128"/>
      <c r="L38" s="128"/>
      <c r="M38" s="128"/>
      <c r="N38" s="231">
        <f>VLOOKUP($O$37,$Q$38:$W$57,5)</f>
        <v>0.13342563807926083</v>
      </c>
      <c r="O38" s="232"/>
      <c r="P38" s="123" t="s">
        <v>117</v>
      </c>
      <c r="Q38" s="128">
        <v>5</v>
      </c>
      <c r="R38" s="128"/>
      <c r="S38" s="136"/>
      <c r="T38" s="136"/>
      <c r="U38" s="237">
        <f>(2*Q38/$E$38)*1000000</f>
        <v>3.3356409519815208E-2</v>
      </c>
      <c r="V38" s="237"/>
      <c r="W38" s="151" t="str">
        <f>CONCATENATE($T$37," for ",Q38*2,$P$37)</f>
        <v>T [µsec] for 10 meter</v>
      </c>
      <c r="X38" s="128"/>
      <c r="Y38" s="129"/>
      <c r="Z38" s="163"/>
      <c r="AA38" s="163"/>
      <c r="AB38" s="163"/>
    </row>
    <row r="39" spans="1:28" ht="21">
      <c r="A39" s="140"/>
      <c r="B39" s="128" t="str">
        <f>+B29</f>
        <v>f er Radar frekvens:</v>
      </c>
      <c r="C39" s="128"/>
      <c r="D39" s="128"/>
      <c r="E39" s="143">
        <f>+E29</f>
        <v>10000000000</v>
      </c>
      <c r="F39" s="137" t="str">
        <f>+F29</f>
        <v>Hz</v>
      </c>
      <c r="G39" s="128" t="s">
        <v>121</v>
      </c>
      <c r="H39" s="128"/>
      <c r="I39" s="128"/>
      <c r="J39" s="128"/>
      <c r="K39" s="128"/>
      <c r="L39" s="128"/>
      <c r="M39" s="128"/>
      <c r="N39" s="228" t="str">
        <f>VLOOKUP($O$37,$Q$38:$W$57,7)</f>
        <v>T [µsec] for 40 meter</v>
      </c>
      <c r="O39" s="229"/>
      <c r="P39" s="230"/>
      <c r="Q39" s="128">
        <v>10</v>
      </c>
      <c r="R39" s="128"/>
      <c r="S39" s="128"/>
      <c r="T39" s="128"/>
      <c r="U39" s="237">
        <f t="shared" ref="U39:U57" si="0">(2*Q39/$E$38)*1000000</f>
        <v>6.6712819039630417E-2</v>
      </c>
      <c r="V39" s="237"/>
      <c r="W39" s="151" t="str">
        <f t="shared" ref="W39:W57" si="1">CONCATENATE($T$37," for ",Q39*2,$P$37)</f>
        <v>T [µsec] for 20 meter</v>
      </c>
      <c r="X39" s="128"/>
      <c r="Y39" s="129"/>
      <c r="Z39" s="163"/>
      <c r="AA39" s="163"/>
      <c r="AB39" s="163"/>
    </row>
    <row r="40" spans="1:28">
      <c r="A40" s="131"/>
      <c r="B40" s="128" t="s">
        <v>124</v>
      </c>
      <c r="C40" s="128"/>
      <c r="D40" s="128"/>
      <c r="E40" s="128"/>
      <c r="F40" s="128"/>
      <c r="G40" s="128"/>
      <c r="H40" s="128"/>
      <c r="I40" s="128"/>
      <c r="J40" s="128"/>
      <c r="K40" s="128"/>
      <c r="L40" s="128"/>
      <c r="M40" s="128"/>
      <c r="N40" s="128" t="s">
        <v>132</v>
      </c>
      <c r="O40" s="227">
        <f>N38/1000000</f>
        <v>1.3342563807926082E-7</v>
      </c>
      <c r="P40" s="227"/>
      <c r="Q40" s="128">
        <v>15</v>
      </c>
      <c r="R40" s="128"/>
      <c r="S40" s="128"/>
      <c r="T40" s="128"/>
      <c r="U40" s="237">
        <f t="shared" si="0"/>
        <v>0.10006922855944561</v>
      </c>
      <c r="V40" s="237"/>
      <c r="W40" s="151" t="str">
        <f t="shared" si="1"/>
        <v>T [µsec] for 30 meter</v>
      </c>
      <c r="X40" s="128"/>
      <c r="Y40" s="129"/>
      <c r="Z40" s="163"/>
      <c r="AA40" s="163"/>
      <c r="AB40" s="163"/>
    </row>
    <row r="41" spans="1:28">
      <c r="A41" s="131"/>
      <c r="B41" s="128" t="s">
        <v>135</v>
      </c>
      <c r="C41" s="128"/>
      <c r="D41" s="128"/>
      <c r="E41" s="128"/>
      <c r="F41" s="128"/>
      <c r="G41" s="128"/>
      <c r="H41" s="128"/>
      <c r="I41" s="128"/>
      <c r="J41" s="128"/>
      <c r="K41" s="128"/>
      <c r="L41" s="128"/>
      <c r="M41" s="128"/>
      <c r="N41" s="128"/>
      <c r="O41" s="128"/>
      <c r="P41" s="128"/>
      <c r="Q41" s="128">
        <v>20</v>
      </c>
      <c r="R41" s="128"/>
      <c r="S41" s="128"/>
      <c r="T41" s="128"/>
      <c r="U41" s="237">
        <f t="shared" si="0"/>
        <v>0.13342563807926083</v>
      </c>
      <c r="V41" s="237"/>
      <c r="W41" s="151" t="str">
        <f t="shared" si="1"/>
        <v>T [µsec] for 40 meter</v>
      </c>
      <c r="X41" s="128"/>
      <c r="Y41" s="129"/>
      <c r="Z41" s="163"/>
      <c r="AA41" s="163"/>
      <c r="AB41" s="163"/>
    </row>
    <row r="42" spans="1:28">
      <c r="A42" s="131"/>
      <c r="B42" s="128"/>
      <c r="C42" s="128"/>
      <c r="D42" s="128"/>
      <c r="E42" s="128"/>
      <c r="F42" s="128"/>
      <c r="G42" s="128"/>
      <c r="H42" s="128"/>
      <c r="I42" s="128"/>
      <c r="J42" s="128"/>
      <c r="K42" s="128"/>
      <c r="L42" s="128"/>
      <c r="M42" s="160"/>
      <c r="N42" s="233" t="s">
        <v>139</v>
      </c>
      <c r="O42" s="233"/>
      <c r="P42" s="233"/>
      <c r="Q42" s="128">
        <v>25</v>
      </c>
      <c r="R42" s="128"/>
      <c r="S42" s="128"/>
      <c r="T42" s="128"/>
      <c r="U42" s="237">
        <f t="shared" si="0"/>
        <v>0.16678204759907603</v>
      </c>
      <c r="V42" s="237"/>
      <c r="W42" s="151" t="str">
        <f t="shared" si="1"/>
        <v>T [µsec] for 50 meter</v>
      </c>
      <c r="X42" s="128"/>
      <c r="Y42" s="129"/>
      <c r="Z42" s="163"/>
      <c r="AA42" s="163"/>
      <c r="AB42" s="163"/>
    </row>
    <row r="43" spans="1:28">
      <c r="A43" s="131"/>
      <c r="B43" s="128"/>
      <c r="C43" s="128"/>
      <c r="D43" s="128"/>
      <c r="E43" s="128"/>
      <c r="F43" s="128"/>
      <c r="G43" s="128"/>
      <c r="H43" s="128"/>
      <c r="I43" s="128"/>
      <c r="J43" s="128"/>
      <c r="K43" s="128"/>
      <c r="L43" s="128"/>
      <c r="M43" s="160"/>
      <c r="N43" s="233"/>
      <c r="O43" s="233"/>
      <c r="P43" s="233"/>
      <c r="Q43" s="128">
        <v>30</v>
      </c>
      <c r="R43" s="128"/>
      <c r="S43" s="128"/>
      <c r="T43" s="128"/>
      <c r="U43" s="237">
        <f t="shared" si="0"/>
        <v>0.20013845711889122</v>
      </c>
      <c r="V43" s="237"/>
      <c r="W43" s="151" t="str">
        <f t="shared" si="1"/>
        <v>T [µsec] for 60 meter</v>
      </c>
      <c r="X43" s="128"/>
      <c r="Y43" s="129"/>
      <c r="Z43" s="163"/>
      <c r="AA43" s="163"/>
      <c r="AB43" s="163"/>
    </row>
    <row r="44" spans="1:28">
      <c r="A44" s="131"/>
      <c r="B44" s="128"/>
      <c r="C44" s="128"/>
      <c r="D44" s="128"/>
      <c r="E44" s="128"/>
      <c r="F44" s="128"/>
      <c r="G44" s="128"/>
      <c r="H44" s="128"/>
      <c r="I44" s="128"/>
      <c r="J44" s="128"/>
      <c r="K44" s="128"/>
      <c r="L44" s="128"/>
      <c r="M44" s="226" t="s">
        <v>137</v>
      </c>
      <c r="N44" s="226"/>
      <c r="O44" s="161">
        <f>O40*E38/2</f>
        <v>20</v>
      </c>
      <c r="P44" s="161" t="s">
        <v>134</v>
      </c>
      <c r="Q44" s="128">
        <v>35</v>
      </c>
      <c r="R44" s="128"/>
      <c r="S44" s="128"/>
      <c r="T44" s="128"/>
      <c r="U44" s="237">
        <f t="shared" si="0"/>
        <v>0.23349486663870644</v>
      </c>
      <c r="V44" s="237"/>
      <c r="W44" s="151" t="str">
        <f t="shared" si="1"/>
        <v>T [µsec] for 70 meter</v>
      </c>
      <c r="X44" s="128"/>
      <c r="Y44" s="129"/>
      <c r="Z44" s="163"/>
      <c r="AA44" s="163"/>
      <c r="AB44" s="163"/>
    </row>
    <row r="45" spans="1:28">
      <c r="A45" s="131"/>
      <c r="B45" s="128"/>
      <c r="C45" s="128"/>
      <c r="D45" s="128"/>
      <c r="E45" s="128"/>
      <c r="F45" s="128"/>
      <c r="G45" s="128"/>
      <c r="H45" s="128"/>
      <c r="I45" s="128"/>
      <c r="J45" s="128"/>
      <c r="K45" s="128"/>
      <c r="L45" s="128"/>
      <c r="M45" s="128"/>
      <c r="N45" s="128"/>
      <c r="O45" s="128"/>
      <c r="P45" s="128"/>
      <c r="Q45" s="128">
        <v>40</v>
      </c>
      <c r="R45" s="128"/>
      <c r="S45" s="128"/>
      <c r="T45" s="128"/>
      <c r="U45" s="237">
        <f t="shared" si="0"/>
        <v>0.26685127615852167</v>
      </c>
      <c r="V45" s="237"/>
      <c r="W45" s="151" t="str">
        <f t="shared" si="1"/>
        <v>T [µsec] for 80 meter</v>
      </c>
      <c r="X45" s="128"/>
      <c r="Y45" s="129"/>
      <c r="Z45" s="163"/>
      <c r="AA45" s="163"/>
      <c r="AB45" s="163"/>
    </row>
    <row r="46" spans="1:28">
      <c r="A46" s="131"/>
      <c r="B46" s="128"/>
      <c r="C46" s="128"/>
      <c r="D46" s="128"/>
      <c r="E46" s="128"/>
      <c r="F46" s="128"/>
      <c r="G46" s="128"/>
      <c r="H46" s="128"/>
      <c r="I46" s="128"/>
      <c r="J46" s="128"/>
      <c r="K46" s="128"/>
      <c r="L46" s="128"/>
      <c r="M46" s="128"/>
      <c r="N46" s="128"/>
      <c r="O46" s="128"/>
      <c r="P46" s="128"/>
      <c r="Q46" s="128">
        <v>45</v>
      </c>
      <c r="R46" s="128"/>
      <c r="S46" s="128"/>
      <c r="T46" s="128"/>
      <c r="U46" s="237">
        <f t="shared" si="0"/>
        <v>0.30020768567833683</v>
      </c>
      <c r="V46" s="237"/>
      <c r="W46" s="151" t="str">
        <f t="shared" si="1"/>
        <v>T [µsec] for 90 meter</v>
      </c>
      <c r="X46" s="128"/>
      <c r="Y46" s="129"/>
      <c r="Z46" s="163"/>
      <c r="AA46" s="163"/>
      <c r="AB46" s="163"/>
    </row>
    <row r="47" spans="1:28">
      <c r="A47" s="131"/>
      <c r="B47" s="128"/>
      <c r="C47" s="128"/>
      <c r="D47" s="128"/>
      <c r="E47" s="128"/>
      <c r="F47" s="128"/>
      <c r="G47" s="128"/>
      <c r="H47" s="128"/>
      <c r="I47" s="128"/>
      <c r="J47" s="128"/>
      <c r="K47" s="128"/>
      <c r="L47" s="128"/>
      <c r="M47" s="128"/>
      <c r="N47" s="128"/>
      <c r="O47" s="128"/>
      <c r="P47" s="128"/>
      <c r="Q47" s="128">
        <v>50</v>
      </c>
      <c r="R47" s="128"/>
      <c r="S47" s="128"/>
      <c r="T47" s="128"/>
      <c r="U47" s="237">
        <f t="shared" si="0"/>
        <v>0.33356409519815206</v>
      </c>
      <c r="V47" s="237"/>
      <c r="W47" s="151" t="str">
        <f t="shared" si="1"/>
        <v>T [µsec] for 100 meter</v>
      </c>
      <c r="X47" s="128"/>
      <c r="Y47" s="129"/>
      <c r="Z47" s="163"/>
      <c r="AA47" s="163"/>
      <c r="AB47" s="163"/>
    </row>
    <row r="48" spans="1:28">
      <c r="A48" s="131"/>
      <c r="B48" s="128"/>
      <c r="C48" s="128"/>
      <c r="D48" s="128"/>
      <c r="E48" s="128"/>
      <c r="F48" s="128"/>
      <c r="G48" s="128"/>
      <c r="H48" s="128"/>
      <c r="I48" s="128"/>
      <c r="J48" s="128"/>
      <c r="K48" s="128"/>
      <c r="L48" s="128"/>
      <c r="M48" s="128"/>
      <c r="N48" s="128"/>
      <c r="O48" s="128"/>
      <c r="P48" s="128"/>
      <c r="Q48" s="128">
        <v>55</v>
      </c>
      <c r="R48" s="128"/>
      <c r="S48" s="128"/>
      <c r="T48" s="128"/>
      <c r="U48" s="237">
        <f t="shared" si="0"/>
        <v>0.36692050471796722</v>
      </c>
      <c r="V48" s="237"/>
      <c r="W48" s="151" t="str">
        <f t="shared" si="1"/>
        <v>T [µsec] for 110 meter</v>
      </c>
      <c r="X48" s="128"/>
      <c r="Y48" s="129"/>
      <c r="Z48" s="163"/>
      <c r="AA48" s="163"/>
      <c r="AB48" s="163"/>
    </row>
    <row r="49" spans="1:28">
      <c r="A49" s="131"/>
      <c r="B49" s="128"/>
      <c r="C49" s="128"/>
      <c r="D49" s="128"/>
      <c r="E49" s="128"/>
      <c r="F49" s="128"/>
      <c r="G49" s="128"/>
      <c r="H49" s="128"/>
      <c r="I49" s="128"/>
      <c r="J49" s="128"/>
      <c r="K49" s="128"/>
      <c r="L49" s="128"/>
      <c r="M49" s="128"/>
      <c r="N49" s="128"/>
      <c r="O49" s="128"/>
      <c r="P49" s="128"/>
      <c r="Q49" s="128">
        <v>60</v>
      </c>
      <c r="R49" s="128"/>
      <c r="S49" s="128"/>
      <c r="T49" s="128"/>
      <c r="U49" s="237">
        <f t="shared" si="0"/>
        <v>0.40027691423778244</v>
      </c>
      <c r="V49" s="237"/>
      <c r="W49" s="151" t="str">
        <f t="shared" si="1"/>
        <v>T [µsec] for 120 meter</v>
      </c>
      <c r="X49" s="128"/>
      <c r="Y49" s="129"/>
      <c r="Z49" s="163"/>
      <c r="AA49" s="163"/>
      <c r="AB49" s="163"/>
    </row>
    <row r="50" spans="1:28">
      <c r="A50" s="131"/>
      <c r="B50" s="128"/>
      <c r="C50" s="128"/>
      <c r="D50" s="128"/>
      <c r="E50" s="128"/>
      <c r="F50" s="128"/>
      <c r="G50" s="128"/>
      <c r="H50" s="128"/>
      <c r="I50" s="128"/>
      <c r="J50" s="128"/>
      <c r="K50" s="128"/>
      <c r="L50" s="128"/>
      <c r="M50" s="128"/>
      <c r="N50" s="128"/>
      <c r="O50" s="128"/>
      <c r="P50" s="128"/>
      <c r="Q50" s="128">
        <v>65</v>
      </c>
      <c r="R50" s="128"/>
      <c r="S50" s="128"/>
      <c r="T50" s="128"/>
      <c r="U50" s="237">
        <f t="shared" si="0"/>
        <v>0.43363332375759767</v>
      </c>
      <c r="V50" s="237"/>
      <c r="W50" s="151" t="str">
        <f t="shared" si="1"/>
        <v>T [µsec] for 130 meter</v>
      </c>
      <c r="X50" s="128"/>
      <c r="Y50" s="129"/>
      <c r="Z50" s="163"/>
      <c r="AA50" s="163"/>
      <c r="AB50" s="163"/>
    </row>
    <row r="51" spans="1:28">
      <c r="A51" s="131"/>
      <c r="B51" s="152"/>
      <c r="C51" s="128"/>
      <c r="D51" s="128"/>
      <c r="E51" s="128"/>
      <c r="F51" s="128"/>
      <c r="G51" s="128"/>
      <c r="H51" s="128"/>
      <c r="I51" s="128"/>
      <c r="J51" s="128"/>
      <c r="K51" s="128"/>
      <c r="L51" s="128"/>
      <c r="M51" s="128"/>
      <c r="N51" s="128"/>
      <c r="O51" s="128"/>
      <c r="P51" s="128"/>
      <c r="Q51" s="128">
        <v>70</v>
      </c>
      <c r="R51" s="128"/>
      <c r="S51" s="128"/>
      <c r="T51" s="128"/>
      <c r="U51" s="237">
        <f t="shared" si="0"/>
        <v>0.46698973327741289</v>
      </c>
      <c r="V51" s="237"/>
      <c r="W51" s="151" t="str">
        <f t="shared" si="1"/>
        <v>T [µsec] for 140 meter</v>
      </c>
      <c r="X51" s="128"/>
      <c r="Y51" s="129"/>
      <c r="Z51" s="163"/>
      <c r="AA51" s="163"/>
      <c r="AB51" s="163"/>
    </row>
    <row r="52" spans="1:28">
      <c r="A52" s="131"/>
      <c r="B52" s="153"/>
      <c r="C52" s="128"/>
      <c r="D52" s="128"/>
      <c r="E52" s="128"/>
      <c r="F52" s="128"/>
      <c r="G52" s="128"/>
      <c r="H52" s="128"/>
      <c r="I52" s="128"/>
      <c r="J52" s="128"/>
      <c r="K52" s="128"/>
      <c r="L52" s="128"/>
      <c r="M52" s="128"/>
      <c r="N52" s="128"/>
      <c r="O52" s="128"/>
      <c r="P52" s="128"/>
      <c r="Q52" s="128">
        <v>75</v>
      </c>
      <c r="R52" s="128"/>
      <c r="S52" s="128"/>
      <c r="T52" s="128"/>
      <c r="U52" s="237">
        <f t="shared" si="0"/>
        <v>0.500346142797228</v>
      </c>
      <c r="V52" s="237"/>
      <c r="W52" s="151" t="str">
        <f t="shared" si="1"/>
        <v>T [µsec] for 150 meter</v>
      </c>
      <c r="X52" s="128"/>
      <c r="Y52" s="129"/>
      <c r="Z52" s="163"/>
      <c r="AA52" s="163"/>
      <c r="AB52" s="163"/>
    </row>
    <row r="53" spans="1:28">
      <c r="A53" s="131"/>
      <c r="B53" s="154"/>
      <c r="C53" s="128"/>
      <c r="D53" s="128"/>
      <c r="E53" s="128"/>
      <c r="F53" s="128"/>
      <c r="G53" s="128"/>
      <c r="H53" s="128"/>
      <c r="I53" s="128"/>
      <c r="J53" s="128"/>
      <c r="K53" s="128"/>
      <c r="L53" s="128"/>
      <c r="M53" s="128"/>
      <c r="N53" s="128"/>
      <c r="O53" s="128"/>
      <c r="P53" s="128"/>
      <c r="Q53" s="128">
        <v>80</v>
      </c>
      <c r="R53" s="128"/>
      <c r="S53" s="128"/>
      <c r="T53" s="128"/>
      <c r="U53" s="237">
        <f t="shared" si="0"/>
        <v>0.53370255231704333</v>
      </c>
      <c r="V53" s="237"/>
      <c r="W53" s="151" t="str">
        <f t="shared" si="1"/>
        <v>T [µsec] for 160 meter</v>
      </c>
      <c r="X53" s="128"/>
      <c r="Y53" s="129"/>
      <c r="Z53" s="163"/>
      <c r="AA53" s="163"/>
      <c r="AB53" s="163"/>
    </row>
    <row r="54" spans="1:28">
      <c r="A54" s="131"/>
      <c r="B54" s="155"/>
      <c r="C54" s="128"/>
      <c r="D54" s="128"/>
      <c r="E54" s="128"/>
      <c r="F54" s="128"/>
      <c r="G54" s="128"/>
      <c r="H54" s="128"/>
      <c r="I54" s="128"/>
      <c r="J54" s="128"/>
      <c r="K54" s="128"/>
      <c r="L54" s="128"/>
      <c r="M54" s="128"/>
      <c r="N54" s="128"/>
      <c r="O54" s="128"/>
      <c r="P54" s="128"/>
      <c r="Q54" s="128">
        <v>85</v>
      </c>
      <c r="R54" s="128"/>
      <c r="S54" s="128"/>
      <c r="T54" s="128"/>
      <c r="U54" s="237">
        <f t="shared" si="0"/>
        <v>0.56705896183685855</v>
      </c>
      <c r="V54" s="237"/>
      <c r="W54" s="151" t="str">
        <f t="shared" si="1"/>
        <v>T [µsec] for 170 meter</v>
      </c>
      <c r="X54" s="128"/>
      <c r="Y54" s="129"/>
      <c r="Z54" s="163"/>
      <c r="AA54" s="163"/>
      <c r="AB54" s="163"/>
    </row>
    <row r="55" spans="1:28" ht="19.5">
      <c r="A55" s="131"/>
      <c r="B55" s="156"/>
      <c r="C55" s="128"/>
      <c r="D55" s="128"/>
      <c r="E55" s="128"/>
      <c r="F55" s="128"/>
      <c r="G55" s="128"/>
      <c r="H55" s="128"/>
      <c r="I55" s="128"/>
      <c r="J55" s="128"/>
      <c r="K55" s="128"/>
      <c r="L55" s="128"/>
      <c r="M55" s="128"/>
      <c r="N55" s="128"/>
      <c r="O55" s="128"/>
      <c r="P55" s="128"/>
      <c r="Q55" s="128">
        <v>90</v>
      </c>
      <c r="R55" s="128"/>
      <c r="S55" s="128"/>
      <c r="T55" s="128"/>
      <c r="U55" s="237">
        <f t="shared" si="0"/>
        <v>0.60041537135667367</v>
      </c>
      <c r="V55" s="237"/>
      <c r="W55" s="151" t="str">
        <f t="shared" si="1"/>
        <v>T [µsec] for 180 meter</v>
      </c>
      <c r="X55" s="128"/>
      <c r="Y55" s="129"/>
      <c r="Z55" s="163"/>
      <c r="AA55" s="163"/>
      <c r="AB55" s="163"/>
    </row>
    <row r="56" spans="1:28" ht="21">
      <c r="A56" s="131"/>
      <c r="B56" s="156"/>
      <c r="C56" s="128"/>
      <c r="D56" s="128"/>
      <c r="E56" s="207" t="s">
        <v>65</v>
      </c>
      <c r="F56" s="207"/>
      <c r="G56" s="207"/>
      <c r="H56" s="207"/>
      <c r="I56" s="207"/>
      <c r="J56" s="207"/>
      <c r="K56" s="207"/>
      <c r="L56" s="207"/>
      <c r="M56" s="128"/>
      <c r="N56" s="128"/>
      <c r="O56" s="128"/>
      <c r="P56" s="128"/>
      <c r="Q56" s="128">
        <v>95</v>
      </c>
      <c r="R56" s="128"/>
      <c r="S56" s="128"/>
      <c r="T56" s="128"/>
      <c r="U56" s="237">
        <f t="shared" si="0"/>
        <v>0.63377178087648889</v>
      </c>
      <c r="V56" s="237"/>
      <c r="W56" s="151" t="str">
        <f t="shared" si="1"/>
        <v>T [µsec] for 190 meter</v>
      </c>
      <c r="X56" s="128"/>
      <c r="Y56" s="129"/>
      <c r="Z56" s="163"/>
      <c r="AA56" s="163"/>
      <c r="AB56" s="163"/>
    </row>
    <row r="57" spans="1:28" ht="21">
      <c r="A57" s="131"/>
      <c r="B57" s="157"/>
      <c r="C57" s="128"/>
      <c r="D57" s="128"/>
      <c r="E57" s="208" t="s">
        <v>66</v>
      </c>
      <c r="F57" s="208"/>
      <c r="G57" s="208"/>
      <c r="H57" s="208"/>
      <c r="I57" s="208"/>
      <c r="J57" s="208"/>
      <c r="K57" s="208"/>
      <c r="L57" s="208"/>
      <c r="M57" s="128"/>
      <c r="N57" s="128"/>
      <c r="O57" s="128"/>
      <c r="P57" s="128"/>
      <c r="Q57" s="128">
        <v>100</v>
      </c>
      <c r="R57" s="128"/>
      <c r="S57" s="128"/>
      <c r="T57" s="128"/>
      <c r="U57" s="237">
        <f t="shared" si="0"/>
        <v>0.66712819039630411</v>
      </c>
      <c r="V57" s="237"/>
      <c r="W57" s="151" t="str">
        <f t="shared" si="1"/>
        <v>T [µsec] for 200 meter</v>
      </c>
      <c r="X57" s="128"/>
      <c r="Y57" s="129"/>
      <c r="Z57" s="163"/>
      <c r="AA57" s="163"/>
      <c r="AB57" s="163"/>
    </row>
    <row r="58" spans="1:28" ht="21">
      <c r="A58" s="131"/>
      <c r="B58" s="128"/>
      <c r="C58" s="128"/>
      <c r="D58" s="128"/>
      <c r="E58" s="209" t="s">
        <v>67</v>
      </c>
      <c r="F58" s="209"/>
      <c r="G58" s="209"/>
      <c r="H58" s="209"/>
      <c r="I58" s="209"/>
      <c r="J58" s="209"/>
      <c r="K58" s="209"/>
      <c r="L58" s="209"/>
      <c r="M58" s="128"/>
      <c r="N58" s="128"/>
      <c r="O58" s="128"/>
      <c r="P58" s="128"/>
      <c r="Q58" s="128"/>
      <c r="R58" s="128"/>
      <c r="S58" s="128"/>
      <c r="T58" s="128"/>
      <c r="U58" s="128"/>
      <c r="V58" s="128"/>
      <c r="W58" s="128"/>
      <c r="X58" s="128"/>
      <c r="Y58" s="129"/>
      <c r="Z58" s="163"/>
      <c r="AA58" s="163"/>
      <c r="AB58" s="163"/>
    </row>
    <row r="59" spans="1:28">
      <c r="A59" s="131"/>
      <c r="B59" s="128"/>
      <c r="C59" s="128"/>
      <c r="D59" s="128"/>
      <c r="E59" s="128"/>
      <c r="F59" s="128"/>
      <c r="G59" s="128"/>
      <c r="H59" s="128"/>
      <c r="I59" s="128"/>
      <c r="J59" s="128"/>
      <c r="K59" s="128"/>
      <c r="L59" s="128"/>
      <c r="M59" s="128"/>
      <c r="N59" s="128"/>
      <c r="O59" s="128"/>
      <c r="P59" s="128"/>
      <c r="Q59" s="128"/>
      <c r="R59" s="128"/>
      <c r="S59" s="128"/>
      <c r="T59" s="128"/>
      <c r="U59" s="128"/>
      <c r="V59" s="128"/>
      <c r="W59" s="128"/>
      <c r="X59" s="128"/>
      <c r="Y59" s="129"/>
      <c r="Z59" s="163"/>
      <c r="AA59" s="163"/>
      <c r="AB59" s="163"/>
    </row>
    <row r="60" spans="1:28" ht="19.5" thickBot="1">
      <c r="A60" s="158" t="s">
        <v>68</v>
      </c>
      <c r="B60" s="159"/>
      <c r="C60" s="159"/>
      <c r="D60" s="159"/>
      <c r="E60" s="159"/>
      <c r="F60" s="159"/>
      <c r="G60" s="159"/>
      <c r="H60" s="159"/>
      <c r="I60" s="159"/>
      <c r="J60" s="159"/>
      <c r="K60" s="159"/>
      <c r="L60" s="159"/>
      <c r="M60" s="159"/>
      <c r="N60" s="159"/>
      <c r="O60" s="159"/>
      <c r="P60" s="159"/>
      <c r="Q60" s="159"/>
      <c r="R60" s="159"/>
      <c r="S60" s="159"/>
      <c r="T60" s="159"/>
      <c r="U60" s="159"/>
      <c r="V60" s="159"/>
      <c r="W60" s="159"/>
      <c r="X60" s="234" t="s">
        <v>69</v>
      </c>
      <c r="Y60" s="235"/>
      <c r="Z60" s="163"/>
      <c r="AA60" s="163"/>
      <c r="AB60" s="163"/>
    </row>
    <row r="61" spans="1:28">
      <c r="A61" s="163"/>
      <c r="B61" s="163"/>
      <c r="C61" s="163"/>
      <c r="D61" s="163"/>
      <c r="E61" s="163"/>
      <c r="F61" s="163"/>
      <c r="G61" s="163"/>
      <c r="H61" s="163"/>
      <c r="I61" s="163"/>
      <c r="J61" s="163"/>
      <c r="K61" s="163"/>
      <c r="L61" s="163"/>
      <c r="M61" s="163"/>
      <c r="N61" s="163"/>
      <c r="O61" s="163"/>
      <c r="P61" s="163"/>
      <c r="Q61" s="163"/>
      <c r="R61" s="163"/>
      <c r="S61" s="163"/>
      <c r="T61" s="163"/>
      <c r="U61" s="163"/>
      <c r="V61" s="163"/>
      <c r="W61" s="163"/>
      <c r="X61" s="163"/>
      <c r="Y61" s="163"/>
      <c r="Z61" s="163"/>
      <c r="AA61" s="163"/>
      <c r="AB61" s="163"/>
    </row>
    <row r="62" spans="1:28">
      <c r="A62" s="163"/>
      <c r="B62" s="163"/>
      <c r="C62" s="163"/>
      <c r="D62" s="163"/>
      <c r="E62" s="163"/>
      <c r="F62" s="163"/>
      <c r="G62" s="163"/>
      <c r="H62" s="163"/>
      <c r="I62" s="163"/>
      <c r="J62" s="163"/>
      <c r="K62" s="163"/>
      <c r="L62" s="163"/>
      <c r="M62" s="163"/>
      <c r="N62" s="163"/>
      <c r="O62" s="163"/>
      <c r="P62" s="163"/>
      <c r="Q62" s="163"/>
      <c r="R62" s="163"/>
      <c r="S62" s="163"/>
      <c r="T62" s="163"/>
      <c r="U62" s="163"/>
      <c r="V62" s="163"/>
      <c r="W62" s="163"/>
      <c r="X62" s="163"/>
      <c r="Y62" s="163"/>
      <c r="Z62" s="163"/>
      <c r="AA62" s="163"/>
      <c r="AB62" s="163"/>
    </row>
    <row r="63" spans="1:28">
      <c r="A63" s="163"/>
      <c r="B63" s="163"/>
      <c r="C63" s="163"/>
      <c r="D63" s="163"/>
      <c r="E63" s="163"/>
      <c r="F63" s="163"/>
      <c r="G63" s="163"/>
      <c r="H63" s="163"/>
      <c r="I63" s="163"/>
      <c r="J63" s="163"/>
      <c r="K63" s="163"/>
      <c r="L63" s="163"/>
      <c r="M63" s="163"/>
      <c r="N63" s="163"/>
      <c r="O63" s="163"/>
      <c r="P63" s="163"/>
      <c r="Q63" s="163"/>
      <c r="R63" s="163"/>
      <c r="S63" s="163"/>
      <c r="T63" s="163"/>
      <c r="U63" s="163"/>
      <c r="V63" s="163"/>
      <c r="W63" s="163"/>
      <c r="X63" s="163"/>
      <c r="Y63" s="163"/>
      <c r="Z63" s="163"/>
      <c r="AA63" s="163"/>
      <c r="AB63" s="163"/>
    </row>
    <row r="64" spans="1:28">
      <c r="A64" s="163"/>
      <c r="B64" s="163"/>
      <c r="C64" s="163"/>
      <c r="D64" s="163"/>
      <c r="E64" s="163"/>
      <c r="F64" s="163"/>
      <c r="G64" s="163"/>
      <c r="H64" s="163"/>
      <c r="I64" s="163"/>
      <c r="J64" s="163"/>
      <c r="K64" s="163"/>
      <c r="L64" s="163"/>
      <c r="M64" s="163"/>
      <c r="N64" s="163"/>
      <c r="O64" s="163"/>
      <c r="P64" s="163"/>
      <c r="Q64" s="163"/>
      <c r="R64" s="163"/>
      <c r="S64" s="163"/>
      <c r="T64" s="163"/>
      <c r="U64" s="163"/>
      <c r="V64" s="163"/>
      <c r="W64" s="163"/>
      <c r="X64" s="163"/>
      <c r="Y64" s="163"/>
      <c r="Z64" s="163"/>
      <c r="AA64" s="163"/>
      <c r="AB64" s="163"/>
    </row>
    <row r="65" spans="1:28">
      <c r="A65" s="163"/>
      <c r="B65" s="163"/>
      <c r="C65" s="163"/>
      <c r="D65" s="163"/>
      <c r="E65" s="163"/>
      <c r="F65" s="163"/>
      <c r="G65" s="163"/>
      <c r="H65" s="163"/>
      <c r="I65" s="163"/>
      <c r="J65" s="163"/>
      <c r="K65" s="163"/>
      <c r="L65" s="163"/>
      <c r="M65" s="163"/>
      <c r="N65" s="163"/>
      <c r="O65" s="163"/>
      <c r="P65" s="163"/>
      <c r="Q65" s="163"/>
      <c r="R65" s="163"/>
      <c r="S65" s="163"/>
      <c r="T65" s="163"/>
      <c r="U65" s="163"/>
      <c r="V65" s="163"/>
      <c r="W65" s="163"/>
      <c r="X65" s="163"/>
      <c r="Y65" s="163"/>
      <c r="Z65" s="163"/>
      <c r="AA65" s="163"/>
      <c r="AB65" s="163"/>
    </row>
  </sheetData>
  <sheetProtection password="D7AA" sheet="1" objects="1" scenarios="1"/>
  <mergeCells count="38">
    <mergeCell ref="U46:V46"/>
    <mergeCell ref="U47:V47"/>
    <mergeCell ref="U48:V48"/>
    <mergeCell ref="U49:V49"/>
    <mergeCell ref="U50:V50"/>
    <mergeCell ref="H15:O15"/>
    <mergeCell ref="H17:M17"/>
    <mergeCell ref="I32:J32"/>
    <mergeCell ref="I33:J33"/>
    <mergeCell ref="U44:V44"/>
    <mergeCell ref="U38:V38"/>
    <mergeCell ref="U39:V39"/>
    <mergeCell ref="U40:V40"/>
    <mergeCell ref="R37:S37"/>
    <mergeCell ref="U41:V41"/>
    <mergeCell ref="U42:V42"/>
    <mergeCell ref="U43:V43"/>
    <mergeCell ref="X60:Y60"/>
    <mergeCell ref="I16:K16"/>
    <mergeCell ref="U16:W16"/>
    <mergeCell ref="O40:P40"/>
    <mergeCell ref="R36:X36"/>
    <mergeCell ref="E56:L56"/>
    <mergeCell ref="E57:L57"/>
    <mergeCell ref="E58:L58"/>
    <mergeCell ref="U45:V45"/>
    <mergeCell ref="U56:V56"/>
    <mergeCell ref="U57:V57"/>
    <mergeCell ref="U51:V51"/>
    <mergeCell ref="U52:V52"/>
    <mergeCell ref="U53:V53"/>
    <mergeCell ref="U54:V54"/>
    <mergeCell ref="U55:V55"/>
    <mergeCell ref="M44:N44"/>
    <mergeCell ref="T37:V37"/>
    <mergeCell ref="N39:P39"/>
    <mergeCell ref="N38:O38"/>
    <mergeCell ref="N42:P43"/>
  </mergeCells>
  <hyperlinks>
    <hyperlink ref="E57" r:id="rId1"/>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3</vt:i4>
      </vt:variant>
    </vt:vector>
  </HeadingPairs>
  <TitlesOfParts>
    <vt:vector size="3" baseType="lpstr">
      <vt:lpstr>Dopplereffekt</vt:lpstr>
      <vt:lpstr>Radar</vt:lpstr>
      <vt:lpstr>Text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Walter</dc:creator>
  <cp:lastModifiedBy>Walter</cp:lastModifiedBy>
  <dcterms:created xsi:type="dcterms:W3CDTF">2023-11-13T05:27:06Z</dcterms:created>
  <dcterms:modified xsi:type="dcterms:W3CDTF">2023-12-09T14:03:35Z</dcterms:modified>
</cp:coreProperties>
</file>