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 activeTab="5"/>
  </bookViews>
  <sheets>
    <sheet name="Dugpunkt" sheetId="2" r:id="rId1"/>
    <sheet name="Tabel" sheetId="3" r:id="rId2"/>
    <sheet name="Vand" sheetId="4" r:id="rId3"/>
    <sheet name="Tekst" sheetId="5" r:id="rId4"/>
    <sheet name="Fridge" sheetId="6" r:id="rId5"/>
    <sheet name="Damp" sheetId="7" r:id="rId6"/>
  </sheets>
  <externalReferences>
    <externalReference r:id="rId7"/>
  </externalReferences>
  <calcPr calcId="125725"/>
</workbook>
</file>

<file path=xl/calcChain.xml><?xml version="1.0" encoding="utf-8"?>
<calcChain xmlns="http://schemas.openxmlformats.org/spreadsheetml/2006/main">
  <c r="Q112" i="7"/>
  <c r="P45"/>
  <c r="P46" s="1"/>
  <c r="M45"/>
  <c r="I69" s="1"/>
  <c r="Q22" i="2"/>
  <c r="M46" i="7" l="1"/>
  <c r="I47"/>
  <c r="F49" s="1"/>
  <c r="E45"/>
  <c r="B47" s="1"/>
  <c r="W10" i="6"/>
  <c r="W7" s="1"/>
  <c r="V10"/>
  <c r="V7" s="1"/>
  <c r="U10"/>
  <c r="U7" s="1"/>
  <c r="T10"/>
  <c r="T7" s="1"/>
  <c r="S10"/>
  <c r="S7" s="1"/>
  <c r="R10"/>
  <c r="R7" s="1"/>
  <c r="Q10"/>
  <c r="Q7" s="1"/>
  <c r="P10"/>
  <c r="P7" s="1"/>
  <c r="O10"/>
  <c r="O7" s="1"/>
  <c r="N10"/>
  <c r="N7" s="1"/>
  <c r="M10"/>
  <c r="M7" s="1"/>
  <c r="L10"/>
  <c r="L7" s="1"/>
  <c r="K10"/>
  <c r="K7" s="1"/>
  <c r="J10"/>
  <c r="J7" s="1"/>
  <c r="I10"/>
  <c r="I7" s="1"/>
  <c r="H10"/>
  <c r="H7" s="1"/>
  <c r="G10"/>
  <c r="G7" s="1"/>
  <c r="F10"/>
  <c r="F7" s="1"/>
  <c r="E10"/>
  <c r="E7" s="1"/>
  <c r="D10"/>
  <c r="D7" s="1"/>
  <c r="C10"/>
  <c r="C7" s="1"/>
  <c r="C6"/>
  <c r="O6" s="1"/>
  <c r="S4"/>
  <c r="B4" s="1"/>
  <c r="S49" i="7" l="1"/>
  <c r="I49"/>
  <c r="J49" s="1"/>
  <c r="B49"/>
  <c r="E6" i="6"/>
  <c r="V6"/>
  <c r="N6"/>
  <c r="J6"/>
  <c r="U6"/>
  <c r="K6"/>
  <c r="I6"/>
  <c r="H6"/>
  <c r="G6"/>
  <c r="F6"/>
  <c r="W6"/>
  <c r="R6"/>
  <c r="T6"/>
  <c r="S6"/>
  <c r="Q6"/>
  <c r="V9"/>
  <c r="D8"/>
  <c r="S2"/>
  <c r="W9"/>
  <c r="E9"/>
  <c r="C8"/>
  <c r="H9"/>
  <c r="L9"/>
  <c r="U8"/>
  <c r="I8"/>
  <c r="L8"/>
  <c r="G9"/>
  <c r="M9"/>
  <c r="V8"/>
  <c r="J8"/>
  <c r="N9"/>
  <c r="K8"/>
  <c r="E8"/>
  <c r="W8"/>
  <c r="O9"/>
  <c r="P9"/>
  <c r="D9"/>
  <c r="M8"/>
  <c r="P8"/>
  <c r="Q9"/>
  <c r="R9"/>
  <c r="F9"/>
  <c r="O8"/>
  <c r="S9"/>
  <c r="T9"/>
  <c r="A33"/>
  <c r="U9"/>
  <c r="I9"/>
  <c r="R8"/>
  <c r="F8"/>
  <c r="S3"/>
  <c r="J9"/>
  <c r="S8"/>
  <c r="G8"/>
  <c r="K9"/>
  <c r="T8"/>
  <c r="H8"/>
  <c r="C9"/>
  <c r="N8"/>
  <c r="Q8"/>
  <c r="M6"/>
  <c r="L6"/>
  <c r="D6"/>
  <c r="P6"/>
  <c r="U49" i="7" l="1"/>
  <c r="B5" i="2"/>
  <c r="P49" i="7"/>
  <c r="N48" i="5"/>
  <c r="M48"/>
  <c r="Q14" i="2"/>
  <c r="N14"/>
  <c r="L14" i="3"/>
  <c r="F14"/>
  <c r="D23" i="2"/>
  <c r="S4"/>
  <c r="C23"/>
  <c r="C24" s="1"/>
  <c r="B23"/>
  <c r="B24" s="1"/>
  <c r="J8"/>
  <c r="J9" s="1"/>
  <c r="I8"/>
  <c r="L16" s="1"/>
  <c r="M22" l="1"/>
  <c r="I9"/>
  <c r="L17"/>
  <c r="N13" s="1"/>
  <c r="M10" s="1"/>
  <c r="B4"/>
  <c r="C5" s="1"/>
  <c r="Q45" i="7" l="1"/>
  <c r="J15" i="3"/>
  <c r="L17" s="1"/>
  <c r="A27" i="2" s="1"/>
  <c r="B51" i="5" s="1"/>
  <c r="S3" i="2"/>
  <c r="B18"/>
  <c r="S2"/>
  <c r="M63" i="7"/>
  <c r="I72" s="1"/>
  <c r="B74" s="1"/>
  <c r="R49"/>
  <c r="B60" s="1"/>
  <c r="B6" i="2" l="1"/>
  <c r="I65" i="7"/>
  <c r="I67" s="1"/>
</calcChain>
</file>

<file path=xl/sharedStrings.xml><?xml version="1.0" encoding="utf-8"?>
<sst xmlns="http://schemas.openxmlformats.org/spreadsheetml/2006/main" count="242" uniqueCount="184">
  <si>
    <t>%</t>
  </si>
  <si>
    <r>
      <t>T [</t>
    </r>
    <r>
      <rPr>
        <b/>
        <sz val="14"/>
        <color theme="1"/>
        <rFont val="Calibri"/>
        <family val="2"/>
      </rPr>
      <t>°C]</t>
    </r>
  </si>
  <si>
    <t>RH [%]</t>
  </si>
  <si>
    <r>
      <t>TD [</t>
    </r>
    <r>
      <rPr>
        <b/>
        <sz val="14"/>
        <color theme="1"/>
        <rFont val="Calibri"/>
        <family val="2"/>
      </rPr>
      <t>°C]</t>
    </r>
  </si>
  <si>
    <r>
      <t xml:space="preserve">Udarbejdet af Jørgen Walter </t>
    </r>
    <r>
      <rPr>
        <b/>
        <sz val="16"/>
        <color indexed="8"/>
        <rFont val="Calibri"/>
        <family val="2"/>
      </rPr>
      <t>©</t>
    </r>
  </si>
  <si>
    <t xml:space="preserve">www.walter-lystfisker.dk </t>
  </si>
  <si>
    <t>walter</t>
  </si>
  <si>
    <t>COPYRIGHT © 2014</t>
  </si>
  <si>
    <t>Reg. Nr. 1400</t>
  </si>
  <si>
    <t>°C</t>
  </si>
  <si>
    <t>Beregn dugpunktet, når du kender temperatur [°C] og relativ luftfugtighed  RH [%]</t>
  </si>
  <si>
    <t>Formel nr. 1</t>
  </si>
  <si>
    <t>Formel nr. 2</t>
  </si>
  <si>
    <t>Hvor</t>
  </si>
  <si>
    <t>a=</t>
  </si>
  <si>
    <t>a*T =</t>
  </si>
  <si>
    <t>b=</t>
  </si>
  <si>
    <t>b+T =</t>
  </si>
  <si>
    <t>T [°C]</t>
  </si>
  <si>
    <t>Tp = b*f(T,Rh)/a-f(T,Rh) =</t>
  </si>
  <si>
    <t>f(T,Rh) = a*T/b+T + ln(Rh/100) =</t>
  </si>
  <si>
    <t>Dugpunkt</t>
  </si>
  <si>
    <t xml:space="preserve"> °C</t>
  </si>
  <si>
    <t>Formel nr. 3</t>
  </si>
  <si>
    <t>RH værdi &gt; 0,5 en betingelse</t>
  </si>
  <si>
    <t>0  °C  &lt;  T &lt; 60 °C</t>
  </si>
  <si>
    <r>
      <rPr>
        <b/>
        <sz val="16"/>
        <color rgb="FF111111"/>
        <rFont val="Calibri"/>
        <family val="2"/>
        <scheme val="minor"/>
      </rPr>
      <t>Dugpunkttemperaturen</t>
    </r>
    <r>
      <rPr>
        <sz val="16"/>
        <color rgb="FF111111"/>
        <rFont val="Calibri"/>
        <family val="2"/>
        <scheme val="minor"/>
      </rPr>
      <t xml:space="preserve"> kan beregnes med en mere enkel formel, men nøjagtigheden er ikke den samme, som de to første formler og RH % skal være over 50 %</t>
    </r>
  </si>
  <si>
    <t>Formlen har en fejl på ± 0,4 ° C i området lufttemperatur T fra 0 ° C til 60 ° C,</t>
  </si>
  <si>
    <t xml:space="preserve"> RH %/ Temp</t>
  </si>
  <si>
    <t>Lad os tage et eksempel. Når luften er:</t>
  </si>
  <si>
    <t>⁰C</t>
  </si>
  <si>
    <t>og luftens fugtighed er:</t>
  </si>
  <si>
    <t xml:space="preserve"> RH %,</t>
  </si>
  <si>
    <t>så dannes der dug på alle overflader, som har en temperatur på:</t>
  </si>
  <si>
    <t>eller derunder.</t>
  </si>
  <si>
    <t>Derfor anbefales det: Alle indvendige overflader i røgeovnen er som minimum</t>
  </si>
  <si>
    <t>over dugpunktet.</t>
  </si>
  <si>
    <t>Dugpunktsberegning: KEFA System</t>
  </si>
  <si>
    <r>
      <t xml:space="preserve">Dugpunktstabel. Hvis stuetemperaturen er 20 </t>
    </r>
    <r>
      <rPr>
        <sz val="20"/>
        <color theme="1"/>
        <rFont val="Calibri"/>
        <family val="2"/>
      </rPr>
      <t>⁰C og den reelative fugtighed er 40%, aflæses dugpunktet til 6 ⁰C.                                                                                                                             Hvis vinduerne i stuen kommer ned på 6 ⁰</t>
    </r>
    <r>
      <rPr>
        <sz val="20"/>
        <color theme="1"/>
        <rFont val="Calibri"/>
        <family val="2"/>
        <scheme val="minor"/>
      </rPr>
      <t>C kommer der kondens på ruderne.</t>
    </r>
  </si>
  <si>
    <r>
      <t>Værdierne i de</t>
    </r>
    <r>
      <rPr>
        <sz val="14"/>
        <color rgb="FF92D050"/>
        <rFont val="Calibri"/>
        <family val="2"/>
        <scheme val="minor"/>
      </rPr>
      <t xml:space="preserve"> </t>
    </r>
    <r>
      <rPr>
        <b/>
        <sz val="14"/>
        <color rgb="FF00B050"/>
        <rFont val="Calibri"/>
        <family val="2"/>
        <scheme val="minor"/>
      </rPr>
      <t>grønne</t>
    </r>
    <r>
      <rPr>
        <sz val="14"/>
        <color theme="1"/>
        <rFont val="Calibri"/>
        <family val="2"/>
        <scheme val="minor"/>
      </rPr>
      <t xml:space="preserve"> celler overføres fra Ark "Dugpunkt".</t>
    </r>
  </si>
  <si>
    <t>Dugpunktstabel 1A.</t>
  </si>
  <si>
    <r>
      <rPr>
        <b/>
        <sz val="16"/>
        <color theme="1"/>
        <rFont val="Calibri"/>
        <family val="2"/>
        <scheme val="minor"/>
      </rPr>
      <t>NB:</t>
    </r>
    <r>
      <rPr>
        <sz val="16"/>
        <color theme="1"/>
        <rFont val="Calibri"/>
        <family val="2"/>
        <scheme val="minor"/>
      </rPr>
      <t xml:space="preserve"> Det gør sig også gældende på de madvarer, som du kommer i røgeovnen, hvis du vil undgå kondensvand på kødet.</t>
    </r>
  </si>
  <si>
    <t>Luft temperatur [⁰C]</t>
  </si>
  <si>
    <r>
      <t>Max vandindhold i luften [g/m</t>
    </r>
    <r>
      <rPr>
        <b/>
        <sz val="14"/>
        <color rgb="FF002060"/>
        <rFont val="Calibri"/>
        <family val="2"/>
      </rPr>
      <t>³]</t>
    </r>
  </si>
  <si>
    <t>dugpunkttemperatur Tp fra 0 ° C til 50 ° C, relativ fugtighed Rh fra 1% til 100%.</t>
  </si>
  <si>
    <r>
      <t>Dugpunktet</t>
    </r>
    <r>
      <rPr>
        <sz val="16"/>
        <rFont val="Calibri"/>
        <family val="2"/>
        <scheme val="minor"/>
      </rPr>
      <t>  er ved den temperatur, hvor luften ikke kan holde vand i gasform (vanddamp) og begynder at omdanne dette til dråber.</t>
    </r>
  </si>
  <si>
    <t xml:space="preserve"> °C. </t>
  </si>
  <si>
    <t xml:space="preserve"> ⁰C</t>
  </si>
  <si>
    <t>Max vandindhold i luften som funktion af luftens temperatur ved RH 100 %</t>
  </si>
  <si>
    <t>ln(Rh/100) =</t>
  </si>
  <si>
    <t>ln(Rh) - ln(100) =</t>
  </si>
  <si>
    <t xml:space="preserve">Hvilket vil sige, at temperaturen på røgeovnens riste og sider i dette tilfælde bør være minimum: </t>
  </si>
  <si>
    <t>Bestemmelse af dugpunkt i røgeovnen eller i køleskabet</t>
  </si>
  <si>
    <t>Der er 2 betegnelser for angivelse af luftfugtighed, så her kommer de:</t>
  </si>
  <si>
    <t>Absolut luftfugtighed Habs</t>
  </si>
  <si>
    <t>Konklusion:</t>
  </si>
  <si>
    <t>Habs = Vand [g] / Volume luft [m³]    [denne formel bruger vi ikke her]</t>
  </si>
  <si>
    <t>Den absolutte luftfugtighed (Habs) udregnes ved at dividere luftens mængde af vand i gram med den pågældende luftvolumen i m³. Den absolutte luftfugtighed angives derfor i g/m³.</t>
  </si>
  <si>
    <t>Relativ luftfugtighed [RF]</t>
  </si>
  <si>
    <t>Relativ luftfugtighed (RF) er forholdet mellem den mængde vanddamp, der er i luften ved en bestemt temperatur og den mængde vanddamp, der maksimalt kan være i luften ved denne temperatur.</t>
  </si>
  <si>
    <t>RH = Aktuelle luftfugtighed [g/m³] / Absolutte luftfugtighed [g/m³] x 100 [%] [denne formel bruger vi her]</t>
  </si>
  <si>
    <t>I det følgende anvendes Relativ Fugtighed [RF dansk] og Relative Humidity [RH engelsk]</t>
  </si>
  <si>
    <t>Lad os se på, hvorfor der dannes fugt på overfladerne i røgeovnen/køleskabet. Det sker, når lufttemperaturen T [°C] i røgeovnen eller i køleskabet når dugpunktet TD [°C] ved en given luftfugtighed RH [%],</t>
  </si>
  <si>
    <t xml:space="preserve">eller luftfugtigheden når dugpunktet TD [°C] ved en given lufttemperatur. Der er 2 faktorer, som man skal kende: lufttemperatur [T °C] og luftfugtighed RH [%]. </t>
  </si>
  <si>
    <t>Du skal måle lufttemperaturen og luftfugtigheden i røgeovnen eller i køleskabet, sæt derfor et måleinstrument ind nogle timer før, du skal bestemme dugpunktet.</t>
  </si>
  <si>
    <r>
      <t>Mængden af vanddamp, som kan være i luften, stiger med temperaturen.</t>
    </r>
    <r>
      <rPr>
        <sz val="16"/>
        <color rgb="FF333333"/>
        <rFont val="Calibri"/>
        <family val="2"/>
      </rPr>
      <t xml:space="preserve"> Relativ luftfugtighed angives i procent. </t>
    </r>
  </si>
  <si>
    <r>
      <t>Måleinstrumenterne kan være 1 termometer og 1 hygrometer eller en kombination af de 2: H</t>
    </r>
    <r>
      <rPr>
        <sz val="16"/>
        <color rgb="FF002642"/>
        <rFont val="Calibri"/>
        <family val="2"/>
        <scheme val="minor"/>
      </rPr>
      <t>ygro-termometer.</t>
    </r>
  </si>
  <si>
    <r>
      <t xml:space="preserve">Hvis du måler RH til 50 % ved 5° C, så vil dette indikere, at luften indeholder 50 % af det maksimale vanddamp, den kan indeholde ved 5° C. Med mit regneprogram finder du dugpunktet til -4,6 </t>
    </r>
    <r>
      <rPr>
        <sz val="16"/>
        <color theme="1"/>
        <rFont val="Calibri"/>
        <family val="2"/>
        <scheme val="minor"/>
      </rPr>
      <t>°C.</t>
    </r>
  </si>
  <si>
    <r>
      <t xml:space="preserve">Prøv at indsætte 100 % for RH ved 5° C og aflæs dugpunktet: 5 </t>
    </r>
    <r>
      <rPr>
        <sz val="16"/>
        <color theme="1"/>
        <rFont val="Calibri"/>
        <family val="2"/>
        <scheme val="minor"/>
      </rPr>
      <t xml:space="preserve">°C. </t>
    </r>
    <r>
      <rPr>
        <sz val="16"/>
        <color rgb="FF002642"/>
        <rFont val="Calibri"/>
        <family val="2"/>
        <scheme val="minor"/>
      </rPr>
      <t>100 % RH indikerer, at luften har nået maks. fugtighed.</t>
    </r>
  </si>
  <si>
    <r>
      <t xml:space="preserve">Prøv at indsætte 1 % for RH ved 5° C og aflæs dugpunktet: -47,2 </t>
    </r>
    <r>
      <rPr>
        <sz val="16"/>
        <color theme="1"/>
        <rFont val="Calibri"/>
        <family val="2"/>
        <scheme val="minor"/>
      </rPr>
      <t xml:space="preserve">°C. </t>
    </r>
    <r>
      <rPr>
        <sz val="16"/>
        <color rgb="FF002642"/>
        <rFont val="Calibri"/>
        <family val="2"/>
        <scheme val="minor"/>
      </rPr>
      <t>1 % RH indikerer, at luften har nået minimal fugtighed. (Regnearket kan ikke gå til 0)</t>
    </r>
  </si>
  <si>
    <r>
      <t xml:space="preserve">Ovennævnte viser, desto højere </t>
    </r>
    <r>
      <rPr>
        <sz val="16"/>
        <color rgb="FF002642"/>
        <rFont val="Calibri"/>
        <family val="2"/>
        <scheme val="minor"/>
      </rPr>
      <t xml:space="preserve">fugtigheden er desto højere er </t>
    </r>
    <r>
      <rPr>
        <sz val="16"/>
        <color theme="1"/>
        <rFont val="Calibri"/>
        <family val="2"/>
        <scheme val="minor"/>
      </rPr>
      <t xml:space="preserve">dugpunkt temperaturen. Eller sagt med andre ord: </t>
    </r>
    <r>
      <rPr>
        <sz val="16"/>
        <color rgb="FF333333"/>
        <rFont val="Calibri"/>
        <family val="2"/>
        <scheme val="minor"/>
      </rPr>
      <t>Hvis temperaturen falder, vil luftfugtigheden stige (ved det samme vandindhold)!</t>
    </r>
  </si>
  <si>
    <r>
      <t>På "Ark" Vand i diagram 1 aflæses: Max vandindhold i luften som funktion af luftens temperatur. EKS. ved 20 ⁰C er max vand 17,3 [g/m³]. Det giver en r</t>
    </r>
    <r>
      <rPr>
        <sz val="16"/>
        <color theme="1"/>
        <rFont val="Calibri"/>
        <family val="2"/>
      </rPr>
      <t>elativ luftfugtighed (RF) på 100%.</t>
    </r>
  </si>
  <si>
    <r>
      <rPr>
        <sz val="16"/>
        <color theme="1"/>
        <rFont val="Calibri"/>
        <family val="2"/>
      </rPr>
      <t xml:space="preserve">Hvis mængden af vand reduceres til det halve 8,65 </t>
    </r>
    <r>
      <rPr>
        <sz val="16"/>
        <color rgb="FF333333"/>
        <rFont val="Calibri"/>
        <family val="2"/>
      </rPr>
      <t>[g/m³] ved samme temperatur, vil den r</t>
    </r>
    <r>
      <rPr>
        <sz val="16"/>
        <color theme="1"/>
        <rFont val="Calibri"/>
        <family val="2"/>
      </rPr>
      <t>elative luftfugtighed (RF) være på 50%.</t>
    </r>
  </si>
  <si>
    <t>NB: Det gør sig også gældende på de madvarer, som du kommer i røgeovnen,</t>
  </si>
  <si>
    <t>hvis du vil undgå kondensvand på kødet.</t>
  </si>
  <si>
    <r>
      <t>Beregn dugpunktet i dit køleskab når du kender temperatur [</t>
    </r>
    <r>
      <rPr>
        <sz val="18"/>
        <color theme="1"/>
        <rFont val="Calibri"/>
        <family val="2"/>
      </rPr>
      <t xml:space="preserve">°C] </t>
    </r>
    <r>
      <rPr>
        <sz val="18"/>
        <color theme="1"/>
        <rFont val="Calibri"/>
        <family val="2"/>
        <scheme val="minor"/>
      </rPr>
      <t>og relativ luftfugtighed  RH [%]</t>
    </r>
  </si>
  <si>
    <r>
      <t xml:space="preserve">T </t>
    </r>
    <r>
      <rPr>
        <sz val="14"/>
        <rFont val="Calibri"/>
        <family val="2"/>
      </rPr>
      <t>°C</t>
    </r>
    <r>
      <rPr>
        <sz val="14"/>
        <rFont val="Calibri"/>
        <family val="2"/>
        <scheme val="minor"/>
      </rPr>
      <t>: =               243,04*(((17.625*TD)/(243.04+TD))-LN(RH/100))/(17.625+LN(RH/100)-((17.625*TD)/(243.04+TD))) =</t>
    </r>
  </si>
  <si>
    <t>RH %: =            100*(EXP((17.625*TD)/(243,04+TD))/EXP((17.625*T)/(243.04+T))) =</t>
  </si>
  <si>
    <r>
      <t xml:space="preserve">TD </t>
    </r>
    <r>
      <rPr>
        <sz val="14"/>
        <rFont val="Calibri"/>
        <family val="2"/>
      </rPr>
      <t>°C</t>
    </r>
    <r>
      <rPr>
        <sz val="14"/>
        <rFont val="Calibri"/>
        <family val="2"/>
        <scheme val="minor"/>
      </rPr>
      <t>: =            243.04*(LN(RH/100)+((17.625*T)/(243.04+T)))/(17.625-LN(RH/100)-((17.625*T)/(243.04+T))) =</t>
    </r>
  </si>
  <si>
    <r>
      <t xml:space="preserve">Temperatur [T </t>
    </r>
    <r>
      <rPr>
        <b/>
        <sz val="14"/>
        <color rgb="FFFF0000"/>
        <rFont val="Calibri"/>
        <family val="2"/>
      </rPr>
      <t xml:space="preserve">°C]     </t>
    </r>
  </si>
  <si>
    <t xml:space="preserve">Relative Fugtighed [RH %]                </t>
  </si>
  <si>
    <r>
      <t xml:space="preserve">Dugpunkt [TD </t>
    </r>
    <r>
      <rPr>
        <b/>
        <sz val="14"/>
        <color rgb="FF00B050"/>
        <rFont val="Calibri"/>
        <family val="2"/>
      </rPr>
      <t>°C]</t>
    </r>
  </si>
  <si>
    <r>
      <t xml:space="preserve">Dugpunktet TD </t>
    </r>
    <r>
      <rPr>
        <b/>
        <sz val="14"/>
        <color theme="1"/>
        <rFont val="Calibri"/>
        <family val="2"/>
      </rPr>
      <t xml:space="preserve">°C </t>
    </r>
    <r>
      <rPr>
        <b/>
        <sz val="14"/>
        <color theme="1"/>
        <rFont val="Calibri"/>
        <family val="2"/>
        <scheme val="minor"/>
      </rPr>
      <t xml:space="preserve">(f) af Temperaturen T </t>
    </r>
    <r>
      <rPr>
        <b/>
        <sz val="14"/>
        <color theme="1"/>
        <rFont val="Calibri"/>
        <family val="2"/>
      </rPr>
      <t>°C og RH %</t>
    </r>
  </si>
  <si>
    <t xml:space="preserve">https://www.buhl-bonsoe.dk/da/produkter/testo-608-h2-fugtmaaler </t>
  </si>
  <si>
    <t>Testo 608-H2 fugtmåler med stort måleområde</t>
  </si>
  <si>
    <t>når døren åbnes og fjernes normalt ved hjælp af det automatiske afrimningssystem.</t>
  </si>
  <si>
    <t>Hvis der er så meget is, at skabet ikke kan nå at afrime det helt selv, kan problemet</t>
  </si>
  <si>
    <t>i mange tilfælde løses ved at afrime skabet manuelt.</t>
  </si>
  <si>
    <t>1. Det er normalt, at der dannes frost / is og vand på bagvæggen i skabet .</t>
  </si>
  <si>
    <t>2. Isen dannes ved normal luftfugtighed, der kommer ind i skabet,</t>
  </si>
  <si>
    <t xml:space="preserve">mængden af fugt og rim i køleskabet. </t>
  </si>
  <si>
    <t>Du kan nedsætte mængden af fugt og rim ved altid at pakke dine madvarer ind i lufttætte beholdere.</t>
  </si>
  <si>
    <t>Rim på bagvæggens køleflade er normalt og ikke en fejl på skabet.</t>
  </si>
  <si>
    <t>Flyt genstande, der rører bagvæggen, for at undgå vand eller is på hylden.</t>
  </si>
  <si>
    <t>Bagvæggen vil fryse til ved køling, og isen bliver til vand ved automatisk</t>
  </si>
  <si>
    <t>afrimning. Hvis genstande rører bagvæggen, vil vandet ved afrimning løbe ud på</t>
  </si>
  <si>
    <t>5. Rengør afløbskanalen</t>
  </si>
  <si>
    <t>For at undgå en masse fugt, vandudsivning eller is inde i skabet, bør afløbskanalen renses.</t>
  </si>
  <si>
    <t>Rens også drypbakken og afløbsslangen ovenover bag på skabet.</t>
  </si>
  <si>
    <t>Under normal drift afrimes fordamperen (bagvæggens køleoverflade) i kølerummet automatisk,</t>
  </si>
  <si>
    <t>hver gang kompressoren standser. Afrimningsvandet ledes ud gennem en rende og ned i en</t>
  </si>
  <si>
    <t>drypbakke bag på køleskabet. Drypbakken er placeret over kompressoren, hvor vandet fordamper.</t>
  </si>
  <si>
    <t>6. Undgå at åbne døren ofte eller i lang tid.</t>
  </si>
  <si>
    <t>Hvis døren har stået åben for længe eller ofte åbnes kan temperaturen i skabet stige og kan blive for høj,</t>
  </si>
  <si>
    <t>eller der dannes meget fugt eller is inde i skabet. Hvis der er opbygget is i skabet,</t>
  </si>
  <si>
    <t>kan problemet ofte løses ved at afrime skabet. Undgå at lade døren stå åben i længere tid ad gangen,</t>
  </si>
  <si>
    <t>eller åbn den mindre hyppigt. Dette vil også bidrage til at spare energi og beskytte miljøet.</t>
  </si>
  <si>
    <t>7 Gode råd til køleskabet</t>
  </si>
  <si>
    <t>7. Kontroller om skabet står plant.</t>
  </si>
  <si>
    <t>Det er vigtigt, at skabet monteres i vater for at sikre, at skabsdøren kan lukke helt og korrekt.</t>
  </si>
  <si>
    <t>Du kan kontrollere køkkenskabet med et vaterpas lodret og vandret.</t>
  </si>
  <si>
    <t>Når køkkenskabet er i vater, opstilles køleskabet igen ved omhyggeligt,</t>
  </si>
  <si>
    <t>at følge monteringsanvisningerne, der fulgte med produktet.</t>
  </si>
  <si>
    <t>vanddampene på bagvæggen, leder dråberne ned til udløbsrenden, ud gennem et hul i bagvæggen</t>
  </si>
  <si>
    <t>til et bæger med en varmespiral. Derved fordamper vandet og bægeret bliver aldrig fyldt op.</t>
  </si>
  <si>
    <t>4. Kontroller om madvarerne berører bagvæggen i skabet.</t>
  </si>
  <si>
    <t>Bagvæggens køleoverflade er med til at nedsætte luftfugtigheden i køleskabet. Den fortætter</t>
  </si>
  <si>
    <t>3. Sørg for at pakke madvarerne ind. Hvis du ikke pakker dine madvarer ind, kan det øge</t>
  </si>
  <si>
    <t>hylden i stedet for, at løbe ned i afløbskanalen og ud gennem hullet.</t>
  </si>
  <si>
    <r>
      <t>T [</t>
    </r>
    <r>
      <rPr>
        <b/>
        <sz val="14"/>
        <color theme="1"/>
        <rFont val="Calibri"/>
        <family val="2"/>
      </rPr>
      <t xml:space="preserve">°C] og RH [%] i de </t>
    </r>
    <r>
      <rPr>
        <b/>
        <sz val="14"/>
        <color rgb="FFFFFF00"/>
        <rFont val="Calibri"/>
        <family val="2"/>
      </rPr>
      <t>gule celler</t>
    </r>
    <r>
      <rPr>
        <b/>
        <sz val="14"/>
        <color theme="1"/>
        <rFont val="Calibri"/>
        <family val="2"/>
      </rPr>
      <t xml:space="preserve"> kan kun indsættes i hele tal.</t>
    </r>
  </si>
  <si>
    <t>T = 8 °C og RH = 26 % i de gule celler var mit køleskab målt i dagens løb.</t>
  </si>
  <si>
    <t>TD ≈ T - (1 - RH)/0,05 =</t>
  </si>
  <si>
    <t xml:space="preserve"> </t>
  </si>
  <si>
    <t xml:space="preserve">Damptrykket Mp ved </t>
  </si>
  <si>
    <t>beregnes således via en mellemberegning</t>
  </si>
  <si>
    <t>=</t>
  </si>
  <si>
    <t>17,154259*t/(235+t) =</t>
  </si>
  <si>
    <t xml:space="preserve">https://da.wikipedia.org/wiki/Vands_damptryk </t>
  </si>
  <si>
    <t>Temperatur  [⁰C]</t>
  </si>
  <si>
    <t>Damptryk [hPascal]</t>
  </si>
  <si>
    <t>Eksempel: Ved stuetemperatur, 21 °C er mætningstrykket for damp = 24,9 hPa.</t>
  </si>
  <si>
    <t>RH =</t>
  </si>
  <si>
    <t>p*100/Mp [%] =</t>
  </si>
  <si>
    <t>Updated 18-11-2024 Version 003</t>
  </si>
  <si>
    <r>
      <t>Temperatur  [</t>
    </r>
    <r>
      <rPr>
        <sz val="14"/>
        <color theme="1"/>
        <rFont val="Calibri"/>
        <family val="2"/>
      </rPr>
      <t>⁰C]</t>
    </r>
  </si>
  <si>
    <t>Arealet under kurven er DAMP.</t>
  </si>
  <si>
    <r>
      <t xml:space="preserve">Arealet over kurven fra 0 </t>
    </r>
    <r>
      <rPr>
        <b/>
        <sz val="14"/>
        <color theme="1"/>
        <rFont val="Calibri"/>
        <family val="2"/>
      </rPr>
      <t>⁰C til 200 ⁰C er VAND.</t>
    </r>
  </si>
  <si>
    <t>Fra ark Dugpunkt</t>
  </si>
  <si>
    <r>
      <t>Det internationalt anerkendte tryk er på: 0,101325 MPa = 101,325 kPa =</t>
    </r>
    <r>
      <rPr>
        <sz val="16"/>
        <color rgb="FFFF0000"/>
        <rFont val="Arial"/>
        <family val="2"/>
      </rPr>
      <t xml:space="preserve"> 1013,25 hPa</t>
    </r>
    <r>
      <rPr>
        <sz val="16"/>
        <color rgb="FF202122"/>
        <rFont val="Arial"/>
        <family val="2"/>
      </rPr>
      <t xml:space="preserve"> = 1 atm</t>
    </r>
  </si>
  <si>
    <t>1 hPa = 1 mbar</t>
  </si>
  <si>
    <t>Damptryk</t>
  </si>
  <si>
    <t>TD ≈ T - (1 - RH)/0,05</t>
  </si>
  <si>
    <t xml:space="preserve">Eksempel 1: </t>
  </si>
  <si>
    <t xml:space="preserve">Eksempel 2: </t>
  </si>
  <si>
    <t>mny</t>
  </si>
  <si>
    <t>0,434292289 * LN p/6,1</t>
  </si>
  <si>
    <t>p =</t>
  </si>
  <si>
    <t>hPA</t>
  </si>
  <si>
    <t>Konstanter</t>
  </si>
  <si>
    <t>TD [°C]</t>
  </si>
  <si>
    <t>(235 * mny) / (7,45 - mny) =</t>
  </si>
  <si>
    <t xml:space="preserve">Eksempel 3: </t>
  </si>
  <si>
    <t>Den absolute fugtighed beregnes således:</t>
  </si>
  <si>
    <t>eksp =</t>
  </si>
  <si>
    <t xml:space="preserve"> g/m³ </t>
  </si>
  <si>
    <t>konstanter</t>
  </si>
  <si>
    <r>
      <t>Den blå </t>
    </r>
    <r>
      <rPr>
        <sz val="16"/>
        <color theme="1"/>
        <rFont val="Calibri"/>
        <family val="2"/>
        <scheme val="minor"/>
      </rPr>
      <t>kurve</t>
    </r>
    <r>
      <rPr>
        <sz val="16"/>
        <color rgb="FF202122"/>
        <rFont val="Calibri"/>
        <family val="2"/>
        <scheme val="minor"/>
      </rPr>
      <t> i diagrammet er der, hvor der er den maksimale mængde vand på gasform (damp) ved en givet temperatur. Ud fra hvor meget vand, der reelt er i luften,</t>
    </r>
  </si>
  <si>
    <t>kan man så beregne den relative fugtighed, der kan aflæses på et hygrometer. Når temperaturen falder, vil den relative fugtighed stige, idet den absolute fugtighed er den samme,</t>
  </si>
  <si>
    <t xml:space="preserve"> %</t>
  </si>
  <si>
    <t xml:space="preserve"> hPa, </t>
  </si>
  <si>
    <t xml:space="preserve"> °C </t>
  </si>
  <si>
    <t xml:space="preserve"> %  </t>
  </si>
  <si>
    <t xml:space="preserve"> hPa</t>
  </si>
  <si>
    <t>AH</t>
  </si>
  <si>
    <t xml:space="preserve"> g/m³ =             Den absolute fugtighed er ens både ved stuetemperaturen og ved dugpunktet</t>
  </si>
  <si>
    <t>men mætningstrykket falder. Når den relative fugtighed når 100 %, er dugpunktet nået. Dampen omdannes til vand og falder til jorden eller sætter sig på diverse emner i ovnen.</t>
  </si>
  <si>
    <r>
      <t xml:space="preserve">    Temp</t>
    </r>
    <r>
      <rPr>
        <sz val="14"/>
        <color theme="1"/>
        <rFont val="Calibri"/>
        <family val="2"/>
      </rPr>
      <t>⁰C</t>
    </r>
  </si>
  <si>
    <r>
      <t>Luft [</t>
    </r>
    <r>
      <rPr>
        <b/>
        <sz val="14"/>
        <color theme="1"/>
        <rFont val="Calibri"/>
        <family val="2"/>
      </rPr>
      <t>°C]</t>
    </r>
  </si>
  <si>
    <r>
      <t>Dugpunkt[</t>
    </r>
    <r>
      <rPr>
        <b/>
        <sz val="14"/>
        <color theme="1"/>
        <rFont val="Calibri"/>
        <family val="2"/>
      </rPr>
      <t>°C]</t>
    </r>
  </si>
  <si>
    <t>Absolut fugt</t>
  </si>
  <si>
    <r>
      <t xml:space="preserve">T </t>
    </r>
    <r>
      <rPr>
        <b/>
        <sz val="14"/>
        <rFont val="Calibri"/>
        <family val="2"/>
      </rPr>
      <t>°C</t>
    </r>
    <r>
      <rPr>
        <b/>
        <sz val="14"/>
        <rFont val="Calibri"/>
        <family val="2"/>
        <scheme val="minor"/>
      </rPr>
      <t> =                 243,04*(((17,625*TD)/(243,04+TD))-LN(RH/100))/(17,625+LN(RH/100)-((17,625*TD)/(243,04+TD))) =</t>
    </r>
  </si>
  <si>
    <r>
      <t xml:space="preserve">TD </t>
    </r>
    <r>
      <rPr>
        <b/>
        <sz val="14"/>
        <rFont val="Calibri"/>
        <family val="2"/>
      </rPr>
      <t>°C</t>
    </r>
    <r>
      <rPr>
        <b/>
        <sz val="14"/>
        <rFont val="Calibri"/>
        <family val="2"/>
        <scheme val="minor"/>
      </rPr>
      <t xml:space="preserve"> =              243,04*(LN(RH/100)+((17,625*T)/(243,04+T)))/(17,625-LN(RH/100)-((17,625*T)/(243,04+T))) =</t>
    </r>
  </si>
  <si>
    <t>RH % =              100*(EXP((17,625*TD)/(243,04+TD))/EXP((17,625*T)/(243,04+T))) =</t>
  </si>
  <si>
    <t>NB: Her på siden må intet ændres, derfor er siden også Password beskyttet.</t>
  </si>
  <si>
    <r>
      <t>Dugpunktet </t>
    </r>
    <r>
      <rPr>
        <i/>
        <sz val="16"/>
        <color rgb="FF202122"/>
        <rFont val="Calibri"/>
        <family val="2"/>
        <scheme val="minor"/>
      </rPr>
      <t>d</t>
    </r>
    <r>
      <rPr>
        <sz val="16"/>
        <color rgb="FF202122"/>
        <rFont val="Calibri"/>
        <family val="2"/>
        <scheme val="minor"/>
      </rPr>
      <t> beregnes således via en ny mellemberegning </t>
    </r>
    <r>
      <rPr>
        <i/>
        <sz val="16"/>
        <color rgb="FF202122"/>
        <rFont val="Calibri"/>
        <family val="2"/>
        <scheme val="minor"/>
      </rPr>
      <t>mny</t>
    </r>
    <r>
      <rPr>
        <sz val="16"/>
        <color rgb="FF202122"/>
        <rFont val="Calibri"/>
        <family val="2"/>
        <scheme val="minor"/>
      </rPr>
      <t>:</t>
    </r>
  </si>
  <si>
    <r>
      <t>(216,7 * p) / (273,15 + t) [g/m</t>
    </r>
    <r>
      <rPr>
        <sz val="14"/>
        <color theme="1"/>
        <rFont val="Calibri"/>
        <family val="2"/>
      </rPr>
      <t>³]</t>
    </r>
  </si>
  <si>
    <r>
      <t xml:space="preserve">Mætningskurven beregnes efter formlen Mp = </t>
    </r>
    <r>
      <rPr>
        <sz val="16"/>
        <color rgb="FFFF0000"/>
        <rFont val="Calibri"/>
        <family val="2"/>
        <scheme val="minor"/>
      </rPr>
      <t>6,1</t>
    </r>
    <r>
      <rPr>
        <sz val="16"/>
        <color theme="1"/>
        <rFont val="Calibri"/>
        <family val="2"/>
        <scheme val="minor"/>
      </rPr>
      <t xml:space="preserve"> *eks [17,154259*t/(235+t)]  hPascal      hvor t er temperaturen i ⁰C</t>
    </r>
  </si>
  <si>
    <t>Beregning af mætningstrykket for vanddamp (f) af temperaturen</t>
  </si>
  <si>
    <t>Beregning af mætningstrykket for vanddamp (f) af temperaturen i et begrænset område for "Kold Røgning"</t>
  </si>
  <si>
    <r>
      <t xml:space="preserve">Temp </t>
    </r>
    <r>
      <rPr>
        <sz val="14"/>
        <color theme="1"/>
        <rFont val="Calibri"/>
        <family val="2"/>
      </rPr>
      <t>⁰C</t>
    </r>
  </si>
  <si>
    <t>Arealet over kurven fra 0 ⁰C til 30 ⁰C er VAND.</t>
  </si>
  <si>
    <t>Arealet over kurven fra -20 ⁰C til 0 ⁰C er IS.</t>
  </si>
  <si>
    <r>
      <t xml:space="preserve">Arealet over kurven fra -100 </t>
    </r>
    <r>
      <rPr>
        <b/>
        <sz val="14"/>
        <color theme="1"/>
        <rFont val="Calibri"/>
        <family val="2"/>
      </rPr>
      <t>⁰C til 0 ⁰C er IS.</t>
    </r>
  </si>
  <si>
    <t>Målt temperatur</t>
  </si>
</sst>
</file>

<file path=xl/styles.xml><?xml version="1.0" encoding="utf-8"?>
<styleSheet xmlns="http://schemas.openxmlformats.org/spreadsheetml/2006/main">
  <numFmts count="6">
    <numFmt numFmtId="44" formatCode="_ &quot;kr.&quot;\ * #,##0.00_ ;_ &quot;kr.&quot;\ * \-#,##0.00_ ;_ &quot;kr.&quot;\ * &quot;-&quot;??_ ;_ @_ "/>
    <numFmt numFmtId="164" formatCode="0.0"/>
    <numFmt numFmtId="165" formatCode="_ * #,##0.000_ ;_ * \-#,##0.000_ ;_ * &quot;-&quot;???_ ;_ @_ "/>
    <numFmt numFmtId="166" formatCode="0.00000"/>
    <numFmt numFmtId="167" formatCode="0.000"/>
    <numFmt numFmtId="168" formatCode="0.0000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u/>
      <sz val="11"/>
      <color theme="10"/>
      <name val="Calibri"/>
      <family val="2"/>
    </font>
    <font>
      <u/>
      <sz val="14"/>
      <color theme="10"/>
      <name val="Calibri"/>
      <family val="2"/>
    </font>
    <font>
      <b/>
      <sz val="18"/>
      <color rgb="FF00B050"/>
      <name val="Calibri"/>
      <family val="2"/>
      <scheme val="minor"/>
    </font>
    <font>
      <sz val="14"/>
      <name val="Calibri"/>
      <family val="2"/>
      <scheme val="minor"/>
    </font>
    <font>
      <u/>
      <sz val="16"/>
      <color theme="10"/>
      <name val="Calibri"/>
      <family val="2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</font>
    <font>
      <b/>
      <sz val="16"/>
      <color indexed="8"/>
      <name val="Calibri"/>
      <family val="2"/>
    </font>
    <font>
      <sz val="14"/>
      <name val="Calibri"/>
      <family val="2"/>
    </font>
    <font>
      <sz val="18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0F1012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4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4"/>
      <color rgb="FF111111"/>
      <name val="Calibri"/>
      <family val="2"/>
      <scheme val="minor"/>
    </font>
    <font>
      <b/>
      <sz val="14"/>
      <color rgb="FF111111"/>
      <name val="Calibri"/>
      <family val="2"/>
      <scheme val="minor"/>
    </font>
    <font>
      <sz val="16"/>
      <color rgb="FF111111"/>
      <name val="Calibri"/>
      <family val="2"/>
      <scheme val="minor"/>
    </font>
    <font>
      <b/>
      <sz val="16"/>
      <color rgb="FF111111"/>
      <name val="Calibri"/>
      <family val="2"/>
      <scheme val="minor"/>
    </font>
    <font>
      <sz val="14"/>
      <color rgb="FF333333"/>
      <name val="Calibri"/>
      <family val="2"/>
      <scheme val="minor"/>
    </font>
    <font>
      <sz val="16"/>
      <color rgb="FF343C4A"/>
      <name val="Calibri"/>
      <family val="2"/>
      <scheme val="minor"/>
    </font>
    <font>
      <sz val="16"/>
      <color rgb="FF343C4A"/>
      <name val="Open Sans"/>
    </font>
    <font>
      <u/>
      <sz val="13.2"/>
      <color theme="10"/>
      <name val="Calibri"/>
      <family val="2"/>
    </font>
    <font>
      <sz val="20"/>
      <color theme="1"/>
      <name val="Calibri"/>
      <family val="2"/>
      <scheme val="minor"/>
    </font>
    <font>
      <sz val="20"/>
      <color theme="1"/>
      <name val="Calibri"/>
      <family val="2"/>
    </font>
    <font>
      <sz val="14"/>
      <color rgb="FF92D05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rgb="FF002060"/>
      <name val="Calibri"/>
      <family val="2"/>
    </font>
    <font>
      <sz val="16"/>
      <color rgb="FF333333"/>
      <name val="Calibri"/>
      <family val="2"/>
    </font>
    <font>
      <u/>
      <sz val="16"/>
      <color rgb="FF333333"/>
      <name val="Calibri"/>
      <family val="2"/>
    </font>
    <font>
      <b/>
      <sz val="16"/>
      <color rgb="FF333333"/>
      <name val="Calibri"/>
      <family val="2"/>
    </font>
    <font>
      <sz val="16"/>
      <color theme="1"/>
      <name val="Calibri"/>
      <family val="2"/>
    </font>
    <font>
      <b/>
      <u/>
      <sz val="16"/>
      <color rgb="FF333333"/>
      <name val="Calibri"/>
      <family val="2"/>
    </font>
    <font>
      <sz val="16"/>
      <color rgb="FF002642"/>
      <name val="Calibri"/>
      <family val="2"/>
      <scheme val="minor"/>
    </font>
    <font>
      <sz val="16"/>
      <color rgb="FF333333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rgb="FF0F1012"/>
      <name val="Calibri"/>
      <family val="2"/>
      <scheme val="minor"/>
    </font>
    <font>
      <sz val="27"/>
      <color rgb="FF333333"/>
      <name val="Arial"/>
      <family val="2"/>
    </font>
    <font>
      <sz val="18"/>
      <color theme="1"/>
      <name val="Calibri"/>
      <family val="2"/>
    </font>
    <font>
      <b/>
      <sz val="14"/>
      <color rgb="FFFF0000"/>
      <name val="Calibri"/>
      <family val="2"/>
    </font>
    <font>
      <b/>
      <sz val="14"/>
      <color rgb="FF00B050"/>
      <name val="Calibri"/>
      <family val="2"/>
    </font>
    <font>
      <sz val="26"/>
      <color rgb="FF333333"/>
      <name val="Calibri"/>
      <family val="2"/>
      <scheme val="minor"/>
    </font>
    <font>
      <sz val="16"/>
      <name val="Calibri"/>
      <family val="2"/>
    </font>
    <font>
      <b/>
      <sz val="14"/>
      <color rgb="FFFFFF00"/>
      <name val="Calibri"/>
      <family val="2"/>
    </font>
    <font>
      <b/>
      <sz val="14"/>
      <color rgb="FFFF0000"/>
      <name val="Arial"/>
      <family val="2"/>
    </font>
    <font>
      <sz val="16"/>
      <color rgb="FF202122"/>
      <name val="Calibri"/>
      <family val="2"/>
      <scheme val="minor"/>
    </font>
    <font>
      <sz val="16"/>
      <color rgb="FF202122"/>
      <name val="Arial"/>
      <family val="2"/>
    </font>
    <font>
      <sz val="16"/>
      <color rgb="FFFF0000"/>
      <name val="Arial"/>
      <family val="2"/>
    </font>
    <font>
      <b/>
      <sz val="14"/>
      <name val="Calibri"/>
      <family val="2"/>
    </font>
    <font>
      <sz val="12"/>
      <color rgb="FF202122"/>
      <name val="Arial"/>
      <family val="2"/>
    </font>
    <font>
      <sz val="14"/>
      <color rgb="FF202122"/>
      <name val="Calibri"/>
      <family val="2"/>
      <scheme val="minor"/>
    </font>
    <font>
      <sz val="16"/>
      <color theme="0" tint="-0.14999847407452621"/>
      <name val="Calibri"/>
      <family val="2"/>
      <scheme val="minor"/>
    </font>
    <font>
      <sz val="14"/>
      <color theme="0" tint="-0.14999847407452621"/>
      <name val="Calibri"/>
      <family val="2"/>
      <scheme val="minor"/>
    </font>
    <font>
      <i/>
      <sz val="16"/>
      <color rgb="FF202122"/>
      <name val="Calibri"/>
      <family val="2"/>
      <scheme val="minor"/>
    </font>
    <font>
      <sz val="16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314">
    <xf numFmtId="0" fontId="0" fillId="0" borderId="0" xfId="0"/>
    <xf numFmtId="0" fontId="2" fillId="0" borderId="0" xfId="0" applyFont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>
      <alignment vertical="center"/>
    </xf>
    <xf numFmtId="165" fontId="4" fillId="4" borderId="0" xfId="0" applyNumberFormat="1" applyFont="1" applyFill="1" applyBorder="1" applyAlignment="1" applyProtection="1">
      <alignment vertical="center"/>
    </xf>
    <xf numFmtId="0" fontId="7" fillId="4" borderId="0" xfId="0" applyFont="1" applyFill="1" applyBorder="1" applyAlignment="1" applyProtection="1">
      <alignment horizontal="center" vertical="center"/>
    </xf>
    <xf numFmtId="0" fontId="15" fillId="4" borderId="0" xfId="0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vertical="center"/>
    </xf>
    <xf numFmtId="0" fontId="9" fillId="4" borderId="0" xfId="0" applyFont="1" applyFill="1" applyBorder="1" applyAlignment="1" applyProtection="1">
      <alignment vertical="center"/>
    </xf>
    <xf numFmtId="0" fontId="6" fillId="4" borderId="0" xfId="0" applyFont="1" applyFill="1" applyBorder="1" applyAlignment="1" applyProtection="1">
      <alignment vertical="center"/>
    </xf>
    <xf numFmtId="0" fontId="10" fillId="4" borderId="0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</xf>
    <xf numFmtId="2" fontId="11" fillId="4" borderId="0" xfId="0" applyNumberFormat="1" applyFont="1" applyFill="1" applyBorder="1" applyAlignment="1" applyProtection="1">
      <alignment horizontal="center" vertical="center"/>
    </xf>
    <xf numFmtId="2" fontId="2" fillId="4" borderId="0" xfId="0" quotePrefix="1" applyNumberFormat="1" applyFont="1" applyFill="1" applyBorder="1" applyAlignment="1" applyProtection="1">
      <alignment horizontal="center" vertical="center"/>
    </xf>
    <xf numFmtId="164" fontId="2" fillId="4" borderId="0" xfId="0" applyNumberFormat="1" applyFont="1" applyFill="1" applyBorder="1" applyAlignment="1" applyProtection="1">
      <alignment horizontal="center" vertical="center"/>
    </xf>
    <xf numFmtId="2" fontId="2" fillId="4" borderId="0" xfId="0" applyNumberFormat="1" applyFont="1" applyFill="1" applyBorder="1" applyAlignment="1" applyProtection="1">
      <alignment vertical="center"/>
    </xf>
    <xf numFmtId="0" fontId="7" fillId="4" borderId="4" xfId="0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vertical="center"/>
    </xf>
    <xf numFmtId="0" fontId="10" fillId="4" borderId="4" xfId="0" applyFont="1" applyFill="1" applyBorder="1" applyAlignment="1" applyProtection="1">
      <alignment horizontal="left" vertical="center"/>
    </xf>
    <xf numFmtId="0" fontId="5" fillId="4" borderId="5" xfId="0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left" vertical="center"/>
    </xf>
    <xf numFmtId="0" fontId="2" fillId="4" borderId="5" xfId="0" applyFont="1" applyFill="1" applyBorder="1" applyAlignment="1" applyProtection="1">
      <alignment horizontal="center" vertical="center"/>
    </xf>
    <xf numFmtId="0" fontId="11" fillId="4" borderId="4" xfId="0" applyFont="1" applyFill="1" applyBorder="1" applyAlignment="1" applyProtection="1">
      <alignment horizontal="left" vertical="center"/>
    </xf>
    <xf numFmtId="0" fontId="2" fillId="4" borderId="4" xfId="0" applyFont="1" applyFill="1" applyBorder="1" applyAlignment="1" applyProtection="1">
      <alignment vertical="center"/>
    </xf>
    <xf numFmtId="0" fontId="2" fillId="4" borderId="6" xfId="0" applyFont="1" applyFill="1" applyBorder="1" applyAlignment="1" applyProtection="1">
      <alignment vertical="center"/>
    </xf>
    <xf numFmtId="0" fontId="2" fillId="4" borderId="7" xfId="0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>
      <alignment vertical="center"/>
    </xf>
    <xf numFmtId="44" fontId="2" fillId="0" borderId="0" xfId="2" applyFont="1" applyAlignment="1" applyProtection="1">
      <alignment vertical="center"/>
    </xf>
    <xf numFmtId="0" fontId="13" fillId="0" borderId="0" xfId="1" applyFont="1" applyFill="1" applyAlignment="1" applyProtection="1"/>
    <xf numFmtId="0" fontId="23" fillId="4" borderId="0" xfId="0" applyFont="1" applyFill="1" applyBorder="1"/>
    <xf numFmtId="2" fontId="7" fillId="4" borderId="0" xfId="0" applyNumberFormat="1" applyFont="1" applyFill="1" applyBorder="1" applyAlignment="1" applyProtection="1">
      <alignment horizontal="center" vertical="center"/>
    </xf>
    <xf numFmtId="0" fontId="21" fillId="4" borderId="2" xfId="0" applyFont="1" applyFill="1" applyBorder="1" applyAlignment="1" applyProtection="1">
      <alignment vertical="center"/>
    </xf>
    <xf numFmtId="0" fontId="21" fillId="4" borderId="3" xfId="0" applyFont="1" applyFill="1" applyBorder="1" applyAlignment="1" applyProtection="1">
      <alignment vertical="center"/>
    </xf>
    <xf numFmtId="0" fontId="15" fillId="4" borderId="1" xfId="0" applyFont="1" applyFill="1" applyBorder="1" applyAlignment="1" applyProtection="1">
      <alignment vertical="center"/>
    </xf>
    <xf numFmtId="0" fontId="15" fillId="4" borderId="2" xfId="0" applyFont="1" applyFill="1" applyBorder="1" applyAlignment="1" applyProtection="1">
      <alignment vertical="center"/>
    </xf>
    <xf numFmtId="164" fontId="15" fillId="4" borderId="0" xfId="0" quotePrefix="1" applyNumberFormat="1" applyFont="1" applyFill="1" applyBorder="1" applyAlignment="1" applyProtection="1">
      <alignment horizontal="center" vertical="center"/>
    </xf>
    <xf numFmtId="164" fontId="15" fillId="4" borderId="0" xfId="0" applyNumberFormat="1" applyFont="1" applyFill="1" applyBorder="1" applyAlignment="1" applyProtection="1">
      <alignment horizontal="center" vertical="center"/>
    </xf>
    <xf numFmtId="1" fontId="22" fillId="4" borderId="0" xfId="0" applyNumberFormat="1" applyFont="1" applyFill="1" applyBorder="1" applyAlignment="1" applyProtection="1">
      <alignment horizontal="center" vertical="center"/>
    </xf>
    <xf numFmtId="0" fontId="27" fillId="4" borderId="0" xfId="0" applyFont="1" applyFill="1" applyBorder="1" applyAlignment="1" applyProtection="1">
      <alignment vertical="center"/>
    </xf>
    <xf numFmtId="0" fontId="26" fillId="4" borderId="0" xfId="0" applyFont="1" applyFill="1" applyBorder="1"/>
    <xf numFmtId="0" fontId="28" fillId="4" borderId="0" xfId="0" applyFont="1" applyFill="1" applyBorder="1"/>
    <xf numFmtId="0" fontId="29" fillId="4" borderId="0" xfId="0" applyFont="1" applyFill="1" applyBorder="1" applyAlignment="1"/>
    <xf numFmtId="0" fontId="29" fillId="4" borderId="0" xfId="0" applyFont="1" applyFill="1" applyBorder="1"/>
    <xf numFmtId="0" fontId="2" fillId="0" borderId="0" xfId="0" applyFont="1"/>
    <xf numFmtId="0" fontId="2" fillId="5" borderId="4" xfId="0" applyFont="1" applyFill="1" applyBorder="1"/>
    <xf numFmtId="0" fontId="2" fillId="5" borderId="5" xfId="0" applyFont="1" applyFill="1" applyBorder="1"/>
    <xf numFmtId="0" fontId="15" fillId="6" borderId="16" xfId="0" applyFont="1" applyFill="1" applyBorder="1" applyAlignment="1">
      <alignment horizontal="center" vertical="center" wrapText="1"/>
    </xf>
    <xf numFmtId="0" fontId="15" fillId="7" borderId="16" xfId="0" applyFont="1" applyFill="1" applyBorder="1" applyAlignment="1">
      <alignment horizontal="center" vertical="center" wrapText="1"/>
    </xf>
    <xf numFmtId="0" fontId="15" fillId="6" borderId="17" xfId="0" applyFont="1" applyFill="1" applyBorder="1" applyAlignment="1">
      <alignment horizontal="center" vertical="center" wrapText="1"/>
    </xf>
    <xf numFmtId="0" fontId="15" fillId="6" borderId="19" xfId="0" applyFont="1" applyFill="1" applyBorder="1" applyAlignment="1">
      <alignment horizontal="center" vertical="center" wrapText="1"/>
    </xf>
    <xf numFmtId="0" fontId="15" fillId="6" borderId="20" xfId="0" applyFont="1" applyFill="1" applyBorder="1" applyAlignment="1">
      <alignment horizontal="center" vertical="center" wrapText="1"/>
    </xf>
    <xf numFmtId="0" fontId="2" fillId="6" borderId="0" xfId="0" applyFont="1" applyFill="1" applyBorder="1"/>
    <xf numFmtId="0" fontId="35" fillId="6" borderId="0" xfId="0" applyFont="1" applyFill="1" applyBorder="1" applyAlignment="1"/>
    <xf numFmtId="0" fontId="27" fillId="6" borderId="0" xfId="0" applyFont="1" applyFill="1" applyBorder="1" applyAlignment="1">
      <alignment horizontal="center"/>
    </xf>
    <xf numFmtId="0" fontId="35" fillId="6" borderId="0" xfId="0" applyFont="1" applyFill="1" applyBorder="1"/>
    <xf numFmtId="0" fontId="27" fillId="6" borderId="0" xfId="0" applyFont="1" applyFill="1" applyBorder="1"/>
    <xf numFmtId="0" fontId="36" fillId="6" borderId="0" xfId="0" applyFont="1" applyFill="1" applyBorder="1"/>
    <xf numFmtId="0" fontId="4" fillId="3" borderId="0" xfId="0" applyFont="1" applyFill="1" applyBorder="1" applyAlignment="1">
      <alignment horizontal="center"/>
    </xf>
    <xf numFmtId="0" fontId="37" fillId="6" borderId="0" xfId="1" applyFont="1" applyFill="1" applyBorder="1" applyAlignment="1" applyProtection="1"/>
    <xf numFmtId="165" fontId="4" fillId="6" borderId="0" xfId="0" applyNumberFormat="1" applyFont="1" applyFill="1" applyBorder="1" applyAlignment="1" applyProtection="1">
      <alignment vertical="center"/>
    </xf>
    <xf numFmtId="165" fontId="4" fillId="5" borderId="5" xfId="0" applyNumberFormat="1" applyFont="1" applyFill="1" applyBorder="1" applyAlignment="1" applyProtection="1">
      <alignment vertical="center"/>
    </xf>
    <xf numFmtId="0" fontId="16" fillId="6" borderId="0" xfId="1" applyFont="1" applyFill="1" applyBorder="1" applyAlignment="1" applyProtection="1">
      <alignment vertical="center"/>
    </xf>
    <xf numFmtId="0" fontId="16" fillId="5" borderId="5" xfId="1" applyFont="1" applyFill="1" applyBorder="1" applyAlignment="1" applyProtection="1">
      <alignment vertical="center"/>
    </xf>
    <xf numFmtId="0" fontId="17" fillId="6" borderId="0" xfId="0" applyFont="1" applyFill="1" applyBorder="1" applyAlignment="1" applyProtection="1">
      <alignment vertical="center"/>
    </xf>
    <xf numFmtId="0" fontId="17" fillId="5" borderId="5" xfId="0" applyFont="1" applyFill="1" applyBorder="1" applyAlignment="1" applyProtection="1">
      <alignment vertical="center"/>
    </xf>
    <xf numFmtId="0" fontId="2" fillId="5" borderId="6" xfId="0" applyFont="1" applyFill="1" applyBorder="1"/>
    <xf numFmtId="0" fontId="2" fillId="5" borderId="8" xfId="0" applyFont="1" applyFill="1" applyBorder="1"/>
    <xf numFmtId="0" fontId="24" fillId="3" borderId="0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/>
    </xf>
    <xf numFmtId="0" fontId="24" fillId="6" borderId="12" xfId="0" applyFont="1" applyFill="1" applyBorder="1" applyAlignment="1">
      <alignment horizontal="center" vertical="center" wrapText="1"/>
    </xf>
    <xf numFmtId="0" fontId="24" fillId="6" borderId="13" xfId="0" applyFont="1" applyFill="1" applyBorder="1" applyAlignment="1">
      <alignment horizontal="center" vertical="center" wrapText="1"/>
    </xf>
    <xf numFmtId="0" fontId="24" fillId="6" borderId="14" xfId="0" applyFont="1" applyFill="1" applyBorder="1" applyAlignment="1">
      <alignment horizontal="center" vertical="center" wrapText="1"/>
    </xf>
    <xf numFmtId="0" fontId="24" fillId="6" borderId="15" xfId="0" applyFont="1" applyFill="1" applyBorder="1" applyAlignment="1">
      <alignment horizontal="center" vertical="center" wrapText="1"/>
    </xf>
    <xf numFmtId="0" fontId="24" fillId="6" borderId="18" xfId="0" applyFont="1" applyFill="1" applyBorder="1" applyAlignment="1">
      <alignment horizontal="center" vertical="center" wrapText="1"/>
    </xf>
    <xf numFmtId="0" fontId="25" fillId="7" borderId="15" xfId="0" applyFont="1" applyFill="1" applyBorder="1" applyAlignment="1">
      <alignment horizontal="center" vertical="center" wrapText="1"/>
    </xf>
    <xf numFmtId="0" fontId="25" fillId="7" borderId="13" xfId="0" applyFont="1" applyFill="1" applyBorder="1" applyAlignment="1">
      <alignment horizontal="center" vertical="center" wrapText="1"/>
    </xf>
    <xf numFmtId="0" fontId="25" fillId="7" borderId="16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10" fillId="6" borderId="16" xfId="0" applyFont="1" applyFill="1" applyBorder="1" applyAlignment="1">
      <alignment horizontal="center"/>
    </xf>
    <xf numFmtId="0" fontId="41" fillId="6" borderId="16" xfId="0" applyFont="1" applyFill="1" applyBorder="1" applyAlignment="1">
      <alignment horizontal="center"/>
    </xf>
    <xf numFmtId="0" fontId="41" fillId="6" borderId="16" xfId="0" applyFont="1" applyFill="1" applyBorder="1"/>
    <xf numFmtId="0" fontId="2" fillId="6" borderId="1" xfId="0" applyFont="1" applyFill="1" applyBorder="1"/>
    <xf numFmtId="0" fontId="2" fillId="6" borderId="3" xfId="0" applyFont="1" applyFill="1" applyBorder="1"/>
    <xf numFmtId="0" fontId="2" fillId="6" borderId="4" xfId="0" applyFont="1" applyFill="1" applyBorder="1"/>
    <xf numFmtId="0" fontId="2" fillId="6" borderId="5" xfId="0" applyFont="1" applyFill="1" applyBorder="1"/>
    <xf numFmtId="0" fontId="2" fillId="6" borderId="6" xfId="0" applyFont="1" applyFill="1" applyBorder="1"/>
    <xf numFmtId="0" fontId="2" fillId="6" borderId="7" xfId="0" applyFont="1" applyFill="1" applyBorder="1"/>
    <xf numFmtId="0" fontId="2" fillId="6" borderId="8" xfId="0" applyFont="1" applyFill="1" applyBorder="1"/>
    <xf numFmtId="0" fontId="14" fillId="4" borderId="0" xfId="0" applyFont="1" applyFill="1" applyBorder="1" applyAlignment="1" applyProtection="1">
      <alignment horizontal="center" vertical="center"/>
    </xf>
    <xf numFmtId="0" fontId="27" fillId="0" borderId="0" xfId="0" applyFont="1"/>
    <xf numFmtId="0" fontId="4" fillId="6" borderId="0" xfId="0" applyFont="1" applyFill="1"/>
    <xf numFmtId="0" fontId="27" fillId="6" borderId="0" xfId="0" applyFont="1" applyFill="1"/>
    <xf numFmtId="0" fontId="45" fillId="6" borderId="0" xfId="0" applyFont="1" applyFill="1"/>
    <xf numFmtId="0" fontId="43" fillId="6" borderId="0" xfId="0" applyFont="1" applyFill="1"/>
    <xf numFmtId="0" fontId="44" fillId="6" borderId="0" xfId="0" applyFont="1" applyFill="1"/>
    <xf numFmtId="0" fontId="46" fillId="6" borderId="0" xfId="0" applyFont="1" applyFill="1"/>
    <xf numFmtId="0" fontId="47" fillId="6" borderId="0" xfId="0" applyFont="1" applyFill="1"/>
    <xf numFmtId="0" fontId="48" fillId="6" borderId="0" xfId="0" applyFont="1" applyFill="1"/>
    <xf numFmtId="0" fontId="50" fillId="6" borderId="0" xfId="0" applyFont="1" applyFill="1"/>
    <xf numFmtId="0" fontId="13" fillId="6" borderId="0" xfId="1" applyFont="1" applyFill="1" applyAlignment="1" applyProtection="1"/>
    <xf numFmtId="0" fontId="34" fillId="4" borderId="0" xfId="0" applyFont="1" applyFill="1" applyBorder="1"/>
    <xf numFmtId="0" fontId="32" fillId="4" borderId="0" xfId="0" applyFont="1" applyFill="1" applyBorder="1"/>
    <xf numFmtId="0" fontId="30" fillId="4" borderId="0" xfId="0" applyFont="1" applyFill="1" applyBorder="1" applyAlignment="1"/>
    <xf numFmtId="0" fontId="25" fillId="4" borderId="0" xfId="0" applyFont="1" applyFill="1" applyBorder="1"/>
    <xf numFmtId="0" fontId="13" fillId="4" borderId="7" xfId="1" applyFont="1" applyFill="1" applyBorder="1" applyAlignment="1" applyProtection="1"/>
    <xf numFmtId="0" fontId="52" fillId="6" borderId="0" xfId="0" applyFont="1" applyFill="1"/>
    <xf numFmtId="164" fontId="2" fillId="3" borderId="0" xfId="0" applyNumberFormat="1" applyFont="1" applyFill="1" applyBorder="1" applyAlignment="1" applyProtection="1">
      <alignment horizontal="center" vertical="center"/>
    </xf>
    <xf numFmtId="2" fontId="6" fillId="4" borderId="0" xfId="0" applyNumberFormat="1" applyFont="1" applyFill="1" applyBorder="1" applyAlignment="1" applyProtection="1">
      <alignment vertical="center"/>
    </xf>
    <xf numFmtId="0" fontId="10" fillId="4" borderId="0" xfId="0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>
      <alignment vertical="center"/>
    </xf>
    <xf numFmtId="0" fontId="11" fillId="4" borderId="0" xfId="0" applyFont="1" applyFill="1" applyBorder="1" applyAlignment="1" applyProtection="1">
      <alignment vertical="center"/>
    </xf>
    <xf numFmtId="0" fontId="7" fillId="4" borderId="0" xfId="0" applyFont="1" applyFill="1" applyBorder="1" applyAlignment="1" applyProtection="1">
      <alignment vertical="center"/>
    </xf>
    <xf numFmtId="0" fontId="13" fillId="4" borderId="0" xfId="1" applyFont="1" applyFill="1" applyBorder="1" applyAlignment="1" applyProtection="1"/>
    <xf numFmtId="0" fontId="15" fillId="4" borderId="0" xfId="0" applyFont="1" applyFill="1" applyBorder="1" applyAlignment="1" applyProtection="1">
      <alignment horizontal="center" vertical="center"/>
    </xf>
    <xf numFmtId="0" fontId="15" fillId="4" borderId="4" xfId="0" applyFont="1" applyFill="1" applyBorder="1" applyAlignment="1" applyProtection="1">
      <alignment vertical="center"/>
    </xf>
    <xf numFmtId="0" fontId="53" fillId="4" borderId="6" xfId="0" applyFont="1" applyFill="1" applyBorder="1" applyAlignment="1" applyProtection="1">
      <alignment vertical="center"/>
    </xf>
    <xf numFmtId="0" fontId="2" fillId="4" borderId="8" xfId="0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0" fontId="2" fillId="8" borderId="0" xfId="0" applyFont="1" applyFill="1" applyAlignment="1" applyProtection="1">
      <alignment vertical="center"/>
    </xf>
    <xf numFmtId="0" fontId="2" fillId="8" borderId="0" xfId="0" applyFont="1" applyFill="1" applyAlignment="1" applyProtection="1">
      <alignment horizontal="left"/>
    </xf>
    <xf numFmtId="0" fontId="2" fillId="8" borderId="0" xfId="0" applyFont="1" applyFill="1" applyBorder="1" applyAlignment="1" applyProtection="1">
      <alignment horizontal="left"/>
    </xf>
    <xf numFmtId="0" fontId="2" fillId="8" borderId="0" xfId="0" applyFont="1" applyFill="1" applyBorder="1" applyAlignment="1" applyProtection="1">
      <alignment vertical="center"/>
    </xf>
    <xf numFmtId="0" fontId="13" fillId="8" borderId="0" xfId="1" applyFont="1" applyFill="1" applyAlignment="1" applyProtection="1">
      <alignment vertical="center"/>
    </xf>
    <xf numFmtId="0" fontId="13" fillId="8" borderId="0" xfId="1" applyFont="1" applyFill="1" applyAlignment="1" applyProtection="1">
      <alignment horizontal="left"/>
    </xf>
    <xf numFmtId="0" fontId="17" fillId="8" borderId="0" xfId="0" applyFont="1" applyFill="1" applyBorder="1" applyAlignment="1" applyProtection="1">
      <alignment horizontal="left"/>
    </xf>
    <xf numFmtId="0" fontId="13" fillId="8" borderId="4" xfId="1" applyFont="1" applyFill="1" applyBorder="1" applyAlignment="1" applyProtection="1">
      <alignment vertical="center"/>
    </xf>
    <xf numFmtId="0" fontId="2" fillId="8" borderId="0" xfId="0" applyFont="1" applyFill="1" applyAlignment="1" applyProtection="1">
      <alignment horizontal="left" vertical="center"/>
    </xf>
    <xf numFmtId="0" fontId="2" fillId="8" borderId="4" xfId="0" applyFont="1" applyFill="1" applyBorder="1" applyAlignment="1" applyProtection="1">
      <alignment vertical="center"/>
    </xf>
    <xf numFmtId="0" fontId="54" fillId="8" borderId="0" xfId="0" applyFont="1" applyFill="1" applyAlignment="1" applyProtection="1"/>
    <xf numFmtId="0" fontId="54" fillId="8" borderId="0" xfId="0" applyFont="1" applyFill="1" applyAlignment="1" applyProtection="1">
      <alignment horizontal="left"/>
    </xf>
    <xf numFmtId="0" fontId="27" fillId="8" borderId="0" xfId="0" applyNumberFormat="1" applyFont="1" applyFill="1" applyBorder="1" applyAlignment="1" applyProtection="1">
      <alignment horizontal="left" vertical="center"/>
    </xf>
    <xf numFmtId="0" fontId="27" fillId="8" borderId="0" xfId="0" applyFont="1" applyFill="1" applyAlignment="1" applyProtection="1">
      <alignment horizontal="left" vertical="center"/>
    </xf>
    <xf numFmtId="0" fontId="59" fillId="8" borderId="0" xfId="1" applyNumberFormat="1" applyFont="1" applyFill="1" applyAlignment="1" applyProtection="1">
      <alignment horizontal="left" vertical="center"/>
    </xf>
    <xf numFmtId="0" fontId="27" fillId="8" borderId="0" xfId="0" applyNumberFormat="1" applyFont="1" applyFill="1" applyAlignment="1" applyProtection="1">
      <alignment horizontal="left" vertical="center"/>
    </xf>
    <xf numFmtId="0" fontId="49" fillId="8" borderId="0" xfId="0" applyFont="1" applyFill="1" applyAlignment="1" applyProtection="1">
      <alignment horizontal="left" vertical="center"/>
    </xf>
    <xf numFmtId="0" fontId="4" fillId="8" borderId="25" xfId="0" applyFont="1" applyFill="1" applyBorder="1" applyAlignment="1" applyProtection="1">
      <alignment horizontal="left" vertical="center"/>
    </xf>
    <xf numFmtId="0" fontId="7" fillId="4" borderId="0" xfId="0" applyFont="1" applyFill="1" applyBorder="1" applyAlignment="1" applyProtection="1">
      <alignment horizontal="left" vertical="center"/>
    </xf>
    <xf numFmtId="0" fontId="16" fillId="4" borderId="0" xfId="1" applyFont="1" applyFill="1" applyBorder="1" applyAlignment="1" applyProtection="1">
      <alignment horizontal="center" vertical="center"/>
    </xf>
    <xf numFmtId="2" fontId="4" fillId="3" borderId="0" xfId="0" applyNumberFormat="1" applyFont="1" applyFill="1" applyBorder="1" applyAlignment="1" applyProtection="1">
      <alignment horizontal="center" vertical="center"/>
    </xf>
    <xf numFmtId="0" fontId="25" fillId="4" borderId="0" xfId="0" applyFont="1" applyFill="1" applyBorder="1" applyAlignment="1" applyProtection="1">
      <alignment vertical="center"/>
    </xf>
    <xf numFmtId="0" fontId="25" fillId="4" borderId="2" xfId="0" applyFont="1" applyFill="1" applyBorder="1" applyAlignment="1" applyProtection="1">
      <alignment vertical="center"/>
    </xf>
    <xf numFmtId="0" fontId="2" fillId="4" borderId="0" xfId="0" applyFont="1" applyFill="1" applyAlignment="1" applyProtection="1">
      <alignment vertical="center"/>
    </xf>
    <xf numFmtId="0" fontId="22" fillId="4" borderId="0" xfId="0" applyFont="1" applyFill="1" applyBorder="1" applyAlignment="1" applyProtection="1">
      <alignment vertical="center"/>
    </xf>
    <xf numFmtId="0" fontId="25" fillId="4" borderId="0" xfId="0" applyFont="1" applyFill="1" applyBorder="1" applyAlignment="1" applyProtection="1">
      <alignment horizontal="left" vertical="center"/>
    </xf>
    <xf numFmtId="2" fontId="22" fillId="4" borderId="0" xfId="0" applyNumberFormat="1" applyFont="1" applyFill="1" applyBorder="1" applyAlignment="1" applyProtection="1">
      <alignment horizontal="right" vertical="center"/>
    </xf>
    <xf numFmtId="2" fontId="7" fillId="4" borderId="0" xfId="0" quotePrefix="1" applyNumberFormat="1" applyFont="1" applyFill="1" applyBorder="1" applyAlignment="1" applyProtection="1">
      <alignment horizontal="center" vertical="center"/>
    </xf>
    <xf numFmtId="164" fontId="7" fillId="3" borderId="0" xfId="0" applyNumberFormat="1" applyFont="1" applyFill="1" applyAlignment="1" applyProtection="1">
      <alignment horizontal="center" vertical="center"/>
    </xf>
    <xf numFmtId="0" fontId="22" fillId="4" borderId="0" xfId="0" applyFont="1" applyFill="1" applyBorder="1" applyAlignment="1" applyProtection="1">
      <alignment horizontal="left" vertical="center"/>
    </xf>
    <xf numFmtId="0" fontId="52" fillId="4" borderId="2" xfId="0" applyFont="1" applyFill="1" applyBorder="1" applyAlignment="1" applyProtection="1">
      <alignment vertical="center"/>
    </xf>
    <xf numFmtId="164" fontId="22" fillId="4" borderId="0" xfId="0" quotePrefix="1" applyNumberFormat="1" applyFont="1" applyFill="1" applyBorder="1" applyAlignment="1" applyProtection="1">
      <alignment horizontal="center" vertical="center"/>
    </xf>
    <xf numFmtId="0" fontId="51" fillId="4" borderId="0" xfId="0" applyFont="1" applyFill="1" applyBorder="1" applyAlignment="1" applyProtection="1">
      <alignment vertical="center"/>
    </xf>
    <xf numFmtId="0" fontId="65" fillId="4" borderId="0" xfId="0" applyFont="1" applyFill="1" applyBorder="1" applyAlignment="1" applyProtection="1">
      <alignment horizontal="center" vertical="center"/>
    </xf>
    <xf numFmtId="0" fontId="51" fillId="4" borderId="0" xfId="0" applyFont="1" applyFill="1" applyBorder="1" applyAlignment="1" applyProtection="1">
      <alignment horizontal="center" vertical="center"/>
    </xf>
    <xf numFmtId="164" fontId="22" fillId="4" borderId="0" xfId="0" applyNumberFormat="1" applyFont="1" applyFill="1" applyBorder="1" applyAlignment="1" applyProtection="1">
      <alignment horizontal="center" vertical="center"/>
    </xf>
    <xf numFmtId="164" fontId="22" fillId="3" borderId="0" xfId="0" applyNumberFormat="1" applyFont="1" applyFill="1" applyBorder="1" applyAlignment="1" applyProtection="1">
      <alignment horizontal="center" vertical="center"/>
    </xf>
    <xf numFmtId="0" fontId="0" fillId="8" borderId="0" xfId="0" applyFill="1"/>
    <xf numFmtId="0" fontId="7" fillId="8" borderId="0" xfId="0" applyFont="1" applyFill="1" applyAlignment="1">
      <alignment vertical="center"/>
    </xf>
    <xf numFmtId="0" fontId="0" fillId="8" borderId="0" xfId="0" applyFill="1" applyAlignment="1">
      <alignment vertical="center"/>
    </xf>
    <xf numFmtId="0" fontId="4" fillId="8" borderId="0" xfId="0" applyFont="1" applyFill="1" applyAlignment="1">
      <alignment horizontal="left" vertical="center"/>
    </xf>
    <xf numFmtId="0" fontId="16" fillId="8" borderId="0" xfId="1" applyFont="1" applyFill="1" applyAlignment="1" applyProtection="1">
      <alignment vertical="center"/>
    </xf>
    <xf numFmtId="0" fontId="4" fillId="8" borderId="0" xfId="0" applyFont="1" applyFill="1" applyAlignment="1">
      <alignment horizontal="center" vertical="center"/>
    </xf>
    <xf numFmtId="0" fontId="4" fillId="8" borderId="0" xfId="0" applyFont="1" applyFill="1" applyAlignment="1">
      <alignment vertical="center"/>
    </xf>
    <xf numFmtId="164" fontId="4" fillId="8" borderId="0" xfId="0" applyNumberFormat="1" applyFont="1" applyFill="1" applyAlignment="1">
      <alignment horizontal="center" vertical="center"/>
    </xf>
    <xf numFmtId="0" fontId="63" fillId="8" borderId="0" xfId="0" applyFont="1" applyFill="1"/>
    <xf numFmtId="0" fontId="62" fillId="8" borderId="0" xfId="0" applyFont="1" applyFill="1"/>
    <xf numFmtId="0" fontId="27" fillId="8" borderId="0" xfId="0" applyFont="1" applyFill="1"/>
    <xf numFmtId="0" fontId="4" fillId="8" borderId="0" xfId="0" applyFont="1" applyFill="1"/>
    <xf numFmtId="0" fontId="0" fillId="8" borderId="0" xfId="0" applyFill="1" applyAlignment="1"/>
    <xf numFmtId="0" fontId="0" fillId="8" borderId="0" xfId="0" applyFill="1" applyBorder="1"/>
    <xf numFmtId="0" fontId="4" fillId="8" borderId="0" xfId="0" applyFont="1" applyFill="1" applyBorder="1" applyAlignment="1">
      <alignment horizontal="center" vertical="center"/>
    </xf>
    <xf numFmtId="0" fontId="62" fillId="8" borderId="0" xfId="0" applyFont="1" applyFill="1" applyAlignment="1">
      <alignment horizontal="left" vertical="center"/>
    </xf>
    <xf numFmtId="0" fontId="52" fillId="8" borderId="0" xfId="0" applyFont="1" applyFill="1"/>
    <xf numFmtId="0" fontId="2" fillId="6" borderId="21" xfId="0" applyFont="1" applyFill="1" applyBorder="1" applyAlignment="1"/>
    <xf numFmtId="0" fontId="0" fillId="6" borderId="22" xfId="0" applyFont="1" applyFill="1" applyBorder="1"/>
    <xf numFmtId="0" fontId="2" fillId="6" borderId="22" xfId="0" applyFont="1" applyFill="1" applyBorder="1" applyAlignment="1">
      <alignment textRotation="1"/>
    </xf>
    <xf numFmtId="0" fontId="27" fillId="6" borderId="22" xfId="0" applyFont="1" applyFill="1" applyBorder="1" applyAlignment="1"/>
    <xf numFmtId="0" fontId="0" fillId="6" borderId="22" xfId="0" applyFill="1" applyBorder="1"/>
    <xf numFmtId="0" fontId="0" fillId="6" borderId="23" xfId="0" applyFill="1" applyBorder="1"/>
    <xf numFmtId="0" fontId="2" fillId="6" borderId="26" xfId="0" applyFont="1" applyFill="1" applyBorder="1" applyAlignment="1">
      <alignment vertical="center"/>
    </xf>
    <xf numFmtId="0" fontId="2" fillId="6" borderId="26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vertical="center"/>
    </xf>
    <xf numFmtId="166" fontId="2" fillId="6" borderId="16" xfId="0" applyNumberFormat="1" applyFont="1" applyFill="1" applyBorder="1" applyAlignment="1">
      <alignment horizontal="center" vertical="center"/>
    </xf>
    <xf numFmtId="168" fontId="2" fillId="6" borderId="16" xfId="0" applyNumberFormat="1" applyFont="1" applyFill="1" applyBorder="1" applyAlignment="1">
      <alignment horizontal="center" vertical="center"/>
    </xf>
    <xf numFmtId="167" fontId="2" fillId="6" borderId="16" xfId="0" applyNumberFormat="1" applyFont="1" applyFill="1" applyBorder="1" applyAlignment="1">
      <alignment horizontal="center" vertical="center"/>
    </xf>
    <xf numFmtId="2" fontId="2" fillId="6" borderId="16" xfId="0" applyNumberFormat="1" applyFont="1" applyFill="1" applyBorder="1" applyAlignment="1">
      <alignment horizontal="center" vertical="center"/>
    </xf>
    <xf numFmtId="164" fontId="2" fillId="6" borderId="16" xfId="0" applyNumberFormat="1" applyFont="1" applyFill="1" applyBorder="1" applyAlignment="1">
      <alignment horizontal="center" vertical="center"/>
    </xf>
    <xf numFmtId="0" fontId="27" fillId="8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164" fontId="68" fillId="8" borderId="0" xfId="0" applyNumberFormat="1" applyFont="1" applyFill="1" applyAlignment="1">
      <alignment horizontal="center" vertical="center"/>
    </xf>
    <xf numFmtId="0" fontId="69" fillId="8" borderId="0" xfId="0" applyFont="1" applyFill="1" applyAlignment="1">
      <alignment horizontal="center" vertical="center"/>
    </xf>
    <xf numFmtId="0" fontId="69" fillId="8" borderId="0" xfId="0" applyFont="1" applyFill="1" applyAlignment="1">
      <alignment vertical="center"/>
    </xf>
    <xf numFmtId="0" fontId="17" fillId="8" borderId="0" xfId="0" applyFont="1" applyFill="1" applyBorder="1" applyAlignment="1">
      <alignment horizontal="center" vertical="center"/>
    </xf>
    <xf numFmtId="0" fontId="4" fillId="8" borderId="0" xfId="0" applyFont="1" applyFill="1" applyAlignment="1">
      <alignment vertical="center" textRotation="90"/>
    </xf>
    <xf numFmtId="0" fontId="0" fillId="8" borderId="0" xfId="0" applyFont="1" applyFill="1"/>
    <xf numFmtId="164" fontId="27" fillId="8" borderId="0" xfId="0" applyNumberFormat="1" applyFont="1" applyFill="1" applyAlignment="1">
      <alignment horizontal="center" vertical="center"/>
    </xf>
    <xf numFmtId="0" fontId="27" fillId="8" borderId="21" xfId="0" applyFont="1" applyFill="1" applyBorder="1" applyAlignment="1">
      <alignment horizontal="center" vertical="center"/>
    </xf>
    <xf numFmtId="0" fontId="27" fillId="8" borderId="22" xfId="0" applyFont="1" applyFill="1" applyBorder="1" applyAlignment="1">
      <alignment horizontal="center" vertical="center"/>
    </xf>
    <xf numFmtId="0" fontId="2" fillId="8" borderId="0" xfId="0" applyFont="1" applyFill="1"/>
    <xf numFmtId="0" fontId="2" fillId="8" borderId="0" xfId="0" applyFont="1" applyFill="1" applyAlignment="1">
      <alignment horizontal="center"/>
    </xf>
    <xf numFmtId="0" fontId="2" fillId="8" borderId="0" xfId="0" applyFont="1" applyFill="1" applyAlignment="1"/>
    <xf numFmtId="0" fontId="2" fillId="8" borderId="33" xfId="0" applyFont="1" applyFill="1" applyBorder="1" applyAlignment="1">
      <alignment horizontal="center" vertical="center"/>
    </xf>
    <xf numFmtId="0" fontId="2" fillId="8" borderId="27" xfId="0" applyFont="1" applyFill="1" applyBorder="1"/>
    <xf numFmtId="0" fontId="2" fillId="8" borderId="0" xfId="0" applyFont="1" applyFill="1" applyBorder="1"/>
    <xf numFmtId="0" fontId="2" fillId="8" borderId="33" xfId="0" applyFont="1" applyFill="1" applyBorder="1"/>
    <xf numFmtId="164" fontId="2" fillId="8" borderId="0" xfId="0" applyNumberFormat="1" applyFont="1" applyFill="1" applyAlignment="1">
      <alignment horizontal="center" vertical="center"/>
    </xf>
    <xf numFmtId="0" fontId="2" fillId="8" borderId="27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8" borderId="22" xfId="0" applyFont="1" applyFill="1" applyBorder="1" applyAlignment="1">
      <alignment horizontal="center" vertical="center"/>
    </xf>
    <xf numFmtId="0" fontId="2" fillId="8" borderId="22" xfId="0" applyFont="1" applyFill="1" applyBorder="1"/>
    <xf numFmtId="0" fontId="67" fillId="8" borderId="0" xfId="0" applyFont="1" applyFill="1" applyAlignment="1">
      <alignment horizontal="left" vertical="center"/>
    </xf>
    <xf numFmtId="2" fontId="2" fillId="8" borderId="0" xfId="0" applyNumberFormat="1" applyFont="1" applyFill="1" applyAlignment="1">
      <alignment horizontal="center" vertical="center"/>
    </xf>
    <xf numFmtId="0" fontId="2" fillId="8" borderId="31" xfId="0" applyFont="1" applyFill="1" applyBorder="1" applyAlignment="1">
      <alignment horizontal="center" vertical="center"/>
    </xf>
    <xf numFmtId="0" fontId="2" fillId="8" borderId="25" xfId="0" applyFont="1" applyFill="1" applyBorder="1" applyAlignment="1">
      <alignment horizontal="center" vertical="center"/>
    </xf>
    <xf numFmtId="2" fontId="2" fillId="8" borderId="32" xfId="0" applyNumberFormat="1" applyFont="1" applyFill="1" applyBorder="1" applyAlignment="1">
      <alignment horizontal="center" vertical="center"/>
    </xf>
    <xf numFmtId="0" fontId="27" fillId="8" borderId="0" xfId="0" applyFont="1" applyFill="1" applyAlignment="1">
      <alignment horizontal="left" vertical="center"/>
    </xf>
    <xf numFmtId="0" fontId="0" fillId="8" borderId="0" xfId="0" applyFont="1" applyFill="1" applyAlignment="1">
      <alignment vertical="center"/>
    </xf>
    <xf numFmtId="0" fontId="71" fillId="8" borderId="16" xfId="0" applyFont="1" applyFill="1" applyBorder="1" applyAlignment="1">
      <alignment horizontal="center" vertical="center"/>
    </xf>
    <xf numFmtId="0" fontId="27" fillId="8" borderId="16" xfId="0" applyFont="1" applyFill="1" applyBorder="1" applyAlignment="1">
      <alignment horizontal="center" vertical="center"/>
    </xf>
    <xf numFmtId="0" fontId="0" fillId="8" borderId="22" xfId="0" applyFont="1" applyFill="1" applyBorder="1" applyAlignment="1">
      <alignment vertical="center"/>
    </xf>
    <xf numFmtId="0" fontId="27" fillId="8" borderId="0" xfId="0" applyFont="1" applyFill="1" applyAlignment="1">
      <alignment vertical="center"/>
    </xf>
    <xf numFmtId="0" fontId="27" fillId="6" borderId="16" xfId="0" applyFont="1" applyFill="1" applyBorder="1" applyAlignment="1">
      <alignment horizontal="center" vertical="center"/>
    </xf>
    <xf numFmtId="168" fontId="27" fillId="8" borderId="0" xfId="0" applyNumberFormat="1" applyFont="1" applyFill="1" applyAlignment="1">
      <alignment vertical="center"/>
    </xf>
    <xf numFmtId="0" fontId="62" fillId="8" borderId="0" xfId="0" applyFont="1" applyFill="1" applyAlignment="1">
      <alignment vertical="center"/>
    </xf>
    <xf numFmtId="2" fontId="27" fillId="8" borderId="0" xfId="0" applyNumberFormat="1" applyFont="1" applyFill="1" applyAlignment="1">
      <alignment vertical="center"/>
    </xf>
    <xf numFmtId="1" fontId="27" fillId="8" borderId="22" xfId="0" applyNumberFormat="1" applyFont="1" applyFill="1" applyBorder="1" applyAlignment="1">
      <alignment horizontal="center" vertical="center"/>
    </xf>
    <xf numFmtId="0" fontId="27" fillId="8" borderId="23" xfId="0" applyFont="1" applyFill="1" applyBorder="1" applyAlignment="1">
      <alignment horizontal="center" vertical="center"/>
    </xf>
    <xf numFmtId="164" fontId="27" fillId="8" borderId="21" xfId="0" applyNumberFormat="1" applyFont="1" applyFill="1" applyBorder="1" applyAlignment="1">
      <alignment horizontal="center" vertical="center"/>
    </xf>
    <xf numFmtId="0" fontId="17" fillId="4" borderId="0" xfId="0" applyFont="1" applyFill="1" applyBorder="1" applyAlignment="1" applyProtection="1">
      <alignment vertical="center"/>
    </xf>
    <xf numFmtId="0" fontId="16" fillId="4" borderId="0" xfId="1" applyFont="1" applyFill="1" applyBorder="1" applyAlignment="1" applyProtection="1">
      <alignment vertical="center"/>
    </xf>
    <xf numFmtId="0" fontId="66" fillId="8" borderId="0" xfId="0" applyFont="1" applyFill="1"/>
    <xf numFmtId="0" fontId="0" fillId="0" borderId="0" xfId="0" applyFill="1"/>
    <xf numFmtId="0" fontId="2" fillId="8" borderId="0" xfId="0" applyFont="1" applyFill="1" applyBorder="1" applyAlignment="1"/>
    <xf numFmtId="0" fontId="2" fillId="8" borderId="16" xfId="0" applyFont="1" applyFill="1" applyBorder="1" applyAlignment="1">
      <alignment vertical="center"/>
    </xf>
    <xf numFmtId="0" fontId="2" fillId="8" borderId="16" xfId="0" applyFont="1" applyFill="1" applyBorder="1" applyAlignment="1">
      <alignment horizontal="center" vertical="center"/>
    </xf>
    <xf numFmtId="164" fontId="2" fillId="8" borderId="16" xfId="0" applyNumberFormat="1" applyFont="1" applyFill="1" applyBorder="1" applyAlignment="1">
      <alignment horizontal="center" vertical="center"/>
    </xf>
    <xf numFmtId="0" fontId="7" fillId="8" borderId="0" xfId="0" applyFont="1" applyFill="1"/>
    <xf numFmtId="0" fontId="2" fillId="4" borderId="0" xfId="0" applyFont="1" applyFill="1" applyBorder="1" applyAlignment="1" applyProtection="1">
      <alignment horizontal="left" vertical="center"/>
    </xf>
    <xf numFmtId="166" fontId="2" fillId="4" borderId="0" xfId="0" applyNumberFormat="1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</xf>
    <xf numFmtId="0" fontId="27" fillId="4" borderId="0" xfId="0" applyFont="1" applyFill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center" vertical="center"/>
    </xf>
    <xf numFmtId="0" fontId="25" fillId="4" borderId="0" xfId="0" applyFont="1" applyFill="1" applyBorder="1" applyAlignment="1" applyProtection="1">
      <alignment horizontal="center" vertical="center"/>
    </xf>
    <xf numFmtId="0" fontId="31" fillId="4" borderId="0" xfId="0" applyFont="1" applyFill="1" applyBorder="1" applyAlignment="1">
      <alignment horizontal="center"/>
    </xf>
    <xf numFmtId="0" fontId="30" fillId="4" borderId="0" xfId="0" applyFont="1" applyFill="1" applyBorder="1" applyAlignment="1">
      <alignment horizontal="center"/>
    </xf>
    <xf numFmtId="0" fontId="61" fillId="4" borderId="7" xfId="0" applyNumberFormat="1" applyFont="1" applyFill="1" applyBorder="1" applyAlignment="1" applyProtection="1">
      <alignment horizontal="center"/>
    </xf>
    <xf numFmtId="0" fontId="14" fillId="4" borderId="4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14" fillId="4" borderId="5" xfId="0" applyFont="1" applyFill="1" applyBorder="1" applyAlignment="1" applyProtection="1">
      <alignment horizontal="center" vertical="center"/>
    </xf>
    <xf numFmtId="0" fontId="2" fillId="4" borderId="7" xfId="0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 applyProtection="1">
      <alignment horizontal="center" vertical="center"/>
    </xf>
    <xf numFmtId="0" fontId="32" fillId="4" borderId="0" xfId="0" applyFont="1" applyFill="1" applyBorder="1" applyAlignment="1">
      <alignment horizontal="center"/>
    </xf>
    <xf numFmtId="0" fontId="17" fillId="9" borderId="0" xfId="0" applyFont="1" applyFill="1" applyBorder="1" applyAlignment="1" applyProtection="1">
      <alignment horizontal="left" vertical="center"/>
    </xf>
    <xf numFmtId="0" fontId="2" fillId="5" borderId="7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38" fillId="6" borderId="9" xfId="0" applyFont="1" applyFill="1" applyBorder="1" applyAlignment="1">
      <alignment horizontal="center" vertical="center" wrapText="1"/>
    </xf>
    <xf numFmtId="0" fontId="38" fillId="6" borderId="10" xfId="0" applyFont="1" applyFill="1" applyBorder="1" applyAlignment="1">
      <alignment horizontal="center" vertical="center" wrapText="1"/>
    </xf>
    <xf numFmtId="0" fontId="38" fillId="6" borderId="11" xfId="0" applyFont="1" applyFill="1" applyBorder="1" applyAlignment="1">
      <alignment horizontal="center" vertical="center" wrapText="1"/>
    </xf>
    <xf numFmtId="0" fontId="35" fillId="6" borderId="0" xfId="0" applyFont="1" applyFill="1" applyBorder="1" applyAlignment="1">
      <alignment horizontal="center"/>
    </xf>
    <xf numFmtId="165" fontId="4" fillId="6" borderId="0" xfId="0" applyNumberFormat="1" applyFont="1" applyFill="1" applyBorder="1" applyAlignment="1" applyProtection="1">
      <alignment horizontal="center" vertical="center"/>
    </xf>
    <xf numFmtId="0" fontId="16" fillId="6" borderId="0" xfId="1" applyFont="1" applyFill="1" applyBorder="1" applyAlignment="1" applyProtection="1">
      <alignment horizontal="center" vertical="center"/>
    </xf>
    <xf numFmtId="0" fontId="17" fillId="6" borderId="0" xfId="0" applyFont="1" applyFill="1" applyBorder="1" applyAlignment="1" applyProtection="1">
      <alignment horizontal="center" vertical="center"/>
    </xf>
    <xf numFmtId="0" fontId="2" fillId="6" borderId="0" xfId="0" applyFont="1" applyFill="1" applyBorder="1" applyAlignment="1">
      <alignment horizontal="center"/>
    </xf>
    <xf numFmtId="0" fontId="38" fillId="6" borderId="24" xfId="0" applyFont="1" applyFill="1" applyBorder="1" applyAlignment="1">
      <alignment horizontal="center"/>
    </xf>
    <xf numFmtId="0" fontId="10" fillId="6" borderId="21" xfId="0" applyFont="1" applyFill="1" applyBorder="1" applyAlignment="1">
      <alignment horizontal="left"/>
    </xf>
    <xf numFmtId="0" fontId="10" fillId="6" borderId="22" xfId="0" applyFont="1" applyFill="1" applyBorder="1" applyAlignment="1">
      <alignment horizontal="left"/>
    </xf>
    <xf numFmtId="0" fontId="10" fillId="6" borderId="23" xfId="0" applyFont="1" applyFill="1" applyBorder="1" applyAlignment="1">
      <alignment horizontal="left"/>
    </xf>
    <xf numFmtId="0" fontId="41" fillId="6" borderId="21" xfId="0" applyFont="1" applyFill="1" applyBorder="1" applyAlignment="1">
      <alignment horizontal="left"/>
    </xf>
    <xf numFmtId="0" fontId="41" fillId="6" borderId="22" xfId="0" applyFont="1" applyFill="1" applyBorder="1" applyAlignment="1">
      <alignment horizontal="left"/>
    </xf>
    <xf numFmtId="0" fontId="41" fillId="6" borderId="23" xfId="0" applyFont="1" applyFill="1" applyBorder="1" applyAlignment="1">
      <alignment horizontal="left"/>
    </xf>
    <xf numFmtId="0" fontId="51" fillId="6" borderId="0" xfId="0" applyFont="1" applyFill="1" applyAlignment="1">
      <alignment horizontal="center"/>
    </xf>
    <xf numFmtId="0" fontId="44" fillId="6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14" fillId="6" borderId="0" xfId="0" applyFont="1" applyFill="1" applyAlignment="1">
      <alignment horizontal="center"/>
    </xf>
    <xf numFmtId="0" fontId="58" fillId="8" borderId="0" xfId="0" applyFont="1" applyFill="1" applyAlignment="1" applyProtection="1">
      <alignment horizontal="center"/>
    </xf>
    <xf numFmtId="0" fontId="4" fillId="8" borderId="0" xfId="0" applyFont="1" applyFill="1" applyAlignment="1" applyProtection="1">
      <alignment horizontal="center" vertical="center"/>
    </xf>
    <xf numFmtId="0" fontId="16" fillId="8" borderId="0" xfId="1" applyFont="1" applyFill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</xf>
    <xf numFmtId="165" fontId="4" fillId="4" borderId="0" xfId="0" applyNumberFormat="1" applyFont="1" applyFill="1" applyBorder="1" applyAlignment="1" applyProtection="1">
      <alignment horizontal="center" vertical="center"/>
    </xf>
    <xf numFmtId="0" fontId="16" fillId="4" borderId="0" xfId="1" applyFont="1" applyFill="1" applyBorder="1" applyAlignment="1" applyProtection="1">
      <alignment horizontal="center" vertical="center"/>
    </xf>
    <xf numFmtId="0" fontId="17" fillId="4" borderId="0" xfId="0" applyFont="1" applyFill="1" applyBorder="1" applyAlignment="1" applyProtection="1">
      <alignment horizontal="center" vertical="center"/>
    </xf>
    <xf numFmtId="0" fontId="15" fillId="4" borderId="0" xfId="0" applyFont="1" applyFill="1" applyBorder="1" applyAlignment="1" applyProtection="1">
      <alignment horizontal="center" vertical="center"/>
    </xf>
    <xf numFmtId="0" fontId="15" fillId="4" borderId="5" xfId="0" applyFont="1" applyFill="1" applyBorder="1" applyAlignment="1" applyProtection="1">
      <alignment horizontal="center" vertical="center"/>
    </xf>
    <xf numFmtId="164" fontId="2" fillId="8" borderId="16" xfId="0" applyNumberFormat="1" applyFont="1" applyFill="1" applyBorder="1" applyAlignment="1">
      <alignment horizontal="center" vertical="center"/>
    </xf>
    <xf numFmtId="165" fontId="4" fillId="8" borderId="0" xfId="0" applyNumberFormat="1" applyFont="1" applyFill="1" applyBorder="1" applyAlignment="1" applyProtection="1">
      <alignment horizontal="center" vertical="center"/>
    </xf>
    <xf numFmtId="0" fontId="16" fillId="8" borderId="0" xfId="1" applyFont="1" applyFill="1" applyBorder="1" applyAlignment="1" applyProtection="1">
      <alignment horizontal="center" vertical="center"/>
    </xf>
    <xf numFmtId="0" fontId="17" fillId="8" borderId="0" xfId="0" applyFont="1" applyFill="1" applyBorder="1" applyAlignment="1" applyProtection="1">
      <alignment horizontal="center" vertical="center"/>
    </xf>
    <xf numFmtId="0" fontId="2" fillId="8" borderId="16" xfId="0" applyFont="1" applyFill="1" applyBorder="1" applyAlignment="1">
      <alignment horizontal="center"/>
    </xf>
    <xf numFmtId="0" fontId="27" fillId="8" borderId="16" xfId="0" applyFont="1" applyFill="1" applyBorder="1" applyAlignment="1">
      <alignment horizontal="center" vertical="center"/>
    </xf>
    <xf numFmtId="0" fontId="68" fillId="8" borderId="0" xfId="0" applyFont="1" applyFill="1" applyAlignment="1">
      <alignment horizontal="center" vertical="center"/>
    </xf>
    <xf numFmtId="164" fontId="27" fillId="8" borderId="21" xfId="0" applyNumberFormat="1" applyFont="1" applyFill="1" applyBorder="1" applyAlignment="1">
      <alignment horizontal="center" vertical="center"/>
    </xf>
    <xf numFmtId="164" fontId="27" fillId="8" borderId="23" xfId="0" applyNumberFormat="1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/>
    </xf>
    <xf numFmtId="0" fontId="2" fillId="8" borderId="22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/>
    </xf>
    <xf numFmtId="0" fontId="27" fillId="8" borderId="22" xfId="0" applyFont="1" applyFill="1" applyBorder="1" applyAlignment="1">
      <alignment horizontal="center" vertical="center"/>
    </xf>
    <xf numFmtId="0" fontId="27" fillId="8" borderId="23" xfId="0" applyFont="1" applyFill="1" applyBorder="1" applyAlignment="1">
      <alignment horizontal="center" vertical="center"/>
    </xf>
    <xf numFmtId="0" fontId="2" fillId="8" borderId="27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8" borderId="28" xfId="0" applyFont="1" applyFill="1" applyBorder="1" applyAlignment="1">
      <alignment horizontal="center" vertical="center"/>
    </xf>
    <xf numFmtId="0" fontId="2" fillId="8" borderId="29" xfId="0" applyFont="1" applyFill="1" applyBorder="1" applyAlignment="1">
      <alignment horizontal="center" vertical="center"/>
    </xf>
    <xf numFmtId="0" fontId="2" fillId="8" borderId="30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7" fillId="8" borderId="0" xfId="0" applyFont="1" applyFill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164" fontId="27" fillId="6" borderId="16" xfId="0" applyNumberFormat="1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Valuta" xfId="2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roundedCorners val="1"/>
  <c:chart>
    <c:title>
      <c:tx>
        <c:strRef>
          <c:f>Vand!$B$1</c:f>
          <c:strCache>
            <c:ptCount val="1"/>
            <c:pt idx="0">
              <c:v>Max vandindhold i luften som funktion af luftens temperatur ved RH 100 %</c:v>
            </c:pt>
          </c:strCache>
        </c:strRef>
      </c:tx>
      <c:layout>
        <c:manualLayout>
          <c:xMode val="edge"/>
          <c:yMode val="edge"/>
          <c:x val="0.21787666449950638"/>
          <c:y val="3.4289660485852511E-2"/>
        </c:manualLayout>
      </c:layout>
      <c:txPr>
        <a:bodyPr/>
        <a:lstStyle/>
        <a:p>
          <a:pPr>
            <a:defRPr sz="2400" baseline="0">
              <a:latin typeface="+mn-lt"/>
            </a:defRPr>
          </a:pPr>
          <a:endParaRPr lang="da-DK"/>
        </a:p>
      </c:txPr>
    </c:title>
    <c:plotArea>
      <c:layout>
        <c:manualLayout>
          <c:layoutTarget val="inner"/>
          <c:xMode val="edge"/>
          <c:yMode val="edge"/>
          <c:x val="0.10892405550283422"/>
          <c:y val="0.14383143761174041"/>
          <c:w val="0.71016903413060062"/>
          <c:h val="0.73161905981264541"/>
        </c:manualLayout>
      </c:layout>
      <c:barChart>
        <c:barDir val="bar"/>
        <c:grouping val="clustered"/>
        <c:ser>
          <c:idx val="1"/>
          <c:order val="0"/>
          <c:tx>
            <c:strRef>
              <c:f>Vand!$B$3</c:f>
              <c:strCache>
                <c:ptCount val="1"/>
                <c:pt idx="0">
                  <c:v>Max vandindhold i luften [g/m³]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70C0"/>
              </a:solidFill>
            </a:ln>
          </c:spPr>
          <c:dLbls>
            <c:numFmt formatCode="#,##0.0" sourceLinked="0"/>
            <c:txPr>
              <a:bodyPr/>
              <a:lstStyle/>
              <a:p>
                <a:pPr>
                  <a:defRPr sz="1400">
                    <a:solidFill>
                      <a:srgbClr val="0070C0"/>
                    </a:solidFill>
                  </a:defRPr>
                </a:pPr>
                <a:endParaRPr lang="da-DK"/>
              </a:p>
            </c:txPr>
            <c:showVal val="1"/>
          </c:dLbls>
          <c:cat>
            <c:numRef>
              <c:f>Vand!$F$2:$AD$2</c:f>
              <c:numCache>
                <c:formatCode>General</c:formatCode>
                <c:ptCount val="25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-5</c:v>
                </c:pt>
                <c:pt idx="4">
                  <c:v>0</c:v>
                </c:pt>
                <c:pt idx="5">
                  <c:v>5</c:v>
                </c:pt>
                <c:pt idx="6">
                  <c:v>10</c:v>
                </c:pt>
                <c:pt idx="7">
                  <c:v>15</c:v>
                </c:pt>
                <c:pt idx="8">
                  <c:v>20</c:v>
                </c:pt>
                <c:pt idx="9">
                  <c:v>25</c:v>
                </c:pt>
                <c:pt idx="10">
                  <c:v>30</c:v>
                </c:pt>
                <c:pt idx="11">
                  <c:v>35</c:v>
                </c:pt>
                <c:pt idx="12">
                  <c:v>40</c:v>
                </c:pt>
                <c:pt idx="13">
                  <c:v>45</c:v>
                </c:pt>
                <c:pt idx="14">
                  <c:v>50</c:v>
                </c:pt>
                <c:pt idx="15">
                  <c:v>55</c:v>
                </c:pt>
                <c:pt idx="16">
                  <c:v>60</c:v>
                </c:pt>
                <c:pt idx="17">
                  <c:v>65</c:v>
                </c:pt>
                <c:pt idx="18">
                  <c:v>70</c:v>
                </c:pt>
                <c:pt idx="19">
                  <c:v>75</c:v>
                </c:pt>
                <c:pt idx="20">
                  <c:v>80</c:v>
                </c:pt>
                <c:pt idx="21">
                  <c:v>85</c:v>
                </c:pt>
                <c:pt idx="22">
                  <c:v>90</c:v>
                </c:pt>
                <c:pt idx="23">
                  <c:v>95</c:v>
                </c:pt>
                <c:pt idx="24">
                  <c:v>100</c:v>
                </c:pt>
              </c:numCache>
            </c:numRef>
          </c:cat>
          <c:val>
            <c:numRef>
              <c:f>Vand!$F$3:$AD$3</c:f>
              <c:numCache>
                <c:formatCode>General</c:formatCode>
                <c:ptCount val="25"/>
                <c:pt idx="0">
                  <c:v>1</c:v>
                </c:pt>
                <c:pt idx="1">
                  <c:v>1.5</c:v>
                </c:pt>
                <c:pt idx="2">
                  <c:v>2.2999999999999998</c:v>
                </c:pt>
                <c:pt idx="3">
                  <c:v>3.4</c:v>
                </c:pt>
                <c:pt idx="4">
                  <c:v>4.8</c:v>
                </c:pt>
                <c:pt idx="5">
                  <c:v>6.8</c:v>
                </c:pt>
                <c:pt idx="6">
                  <c:v>9.4</c:v>
                </c:pt>
                <c:pt idx="7">
                  <c:v>12.8</c:v>
                </c:pt>
                <c:pt idx="8">
                  <c:v>17.3</c:v>
                </c:pt>
                <c:pt idx="9">
                  <c:v>23.1</c:v>
                </c:pt>
                <c:pt idx="10">
                  <c:v>30.4</c:v>
                </c:pt>
                <c:pt idx="11">
                  <c:v>39.6</c:v>
                </c:pt>
                <c:pt idx="12">
                  <c:v>51.2</c:v>
                </c:pt>
                <c:pt idx="13">
                  <c:v>65.5</c:v>
                </c:pt>
                <c:pt idx="14">
                  <c:v>83</c:v>
                </c:pt>
                <c:pt idx="15">
                  <c:v>104.2</c:v>
                </c:pt>
                <c:pt idx="16">
                  <c:v>130</c:v>
                </c:pt>
                <c:pt idx="17">
                  <c:v>160.80000000000001</c:v>
                </c:pt>
                <c:pt idx="18">
                  <c:v>197.5</c:v>
                </c:pt>
                <c:pt idx="19">
                  <c:v>241</c:v>
                </c:pt>
                <c:pt idx="20">
                  <c:v>292</c:v>
                </c:pt>
                <c:pt idx="21">
                  <c:v>351.6</c:v>
                </c:pt>
                <c:pt idx="22">
                  <c:v>421</c:v>
                </c:pt>
                <c:pt idx="23">
                  <c:v>501</c:v>
                </c:pt>
                <c:pt idx="24">
                  <c:v>593.20000000000005</c:v>
                </c:pt>
              </c:numCache>
            </c:numRef>
          </c:val>
        </c:ser>
        <c:axId val="150493056"/>
        <c:axId val="150494592"/>
      </c:barChart>
      <c:catAx>
        <c:axId val="150493056"/>
        <c:scaling>
          <c:orientation val="minMax"/>
        </c:scaling>
        <c:axPos val="l"/>
        <c:majorGridlines/>
        <c:numFmt formatCode="General" sourceLinked="1"/>
        <c:majorTickMark val="none"/>
        <c:tickLblPos val="low"/>
        <c:txPr>
          <a:bodyPr rot="0" vert="horz"/>
          <a:lstStyle/>
          <a:p>
            <a:pPr>
              <a:defRPr sz="14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50494592"/>
        <c:crosses val="autoZero"/>
        <c:auto val="1"/>
        <c:lblAlgn val="ctr"/>
        <c:lblOffset val="100"/>
        <c:tickLblSkip val="1"/>
        <c:tickMarkSkip val="1"/>
      </c:catAx>
      <c:valAx>
        <c:axId val="150494592"/>
        <c:scaling>
          <c:orientation val="minMax"/>
        </c:scaling>
        <c:axPos val="b"/>
        <c:majorGridlines/>
        <c:title>
          <c:tx>
            <c:strRef>
              <c:f>Vand!$B$2</c:f>
              <c:strCache>
                <c:ptCount val="1"/>
                <c:pt idx="0">
                  <c:v>Luft temperatur [⁰C]</c:v>
                </c:pt>
              </c:strCache>
            </c:strRef>
          </c:tx>
          <c:layout>
            <c:manualLayout>
              <c:xMode val="edge"/>
              <c:yMode val="edge"/>
              <c:x val="1.1798655461226961E-2"/>
              <c:y val="7.8662176553336252E-2"/>
            </c:manualLayout>
          </c:layout>
          <c:txPr>
            <a:bodyPr rot="0" vert="horz"/>
            <a:lstStyle/>
            <a:p>
              <a:pPr>
                <a:defRPr sz="1600">
                  <a:solidFill>
                    <a:srgbClr val="FF0000"/>
                  </a:solidFill>
                  <a:latin typeface="+mn-lt"/>
                </a:defRPr>
              </a:pPr>
              <a:endParaRPr lang="da-DK"/>
            </a:p>
          </c:txPr>
        </c:title>
        <c:numFmt formatCode="General" sourceLinked="1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70C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50493056"/>
        <c:crosses val="autoZero"/>
        <c:crossBetween val="between"/>
      </c:val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9521517465035"/>
          <c:y val="0.87149991758324497"/>
          <c:w val="0.16425704115975731"/>
          <c:h val="5.5729251453629412E-2"/>
        </c:manualLayout>
      </c:layout>
      <c:txPr>
        <a:bodyPr/>
        <a:lstStyle/>
        <a:p>
          <a:pPr>
            <a:defRPr sz="1400" b="1">
              <a:solidFill>
                <a:srgbClr val="0070C0"/>
              </a:solidFill>
              <a:latin typeface="+mn-lt"/>
            </a:defRPr>
          </a:pPr>
          <a:endParaRPr lang="da-DK"/>
        </a:p>
      </c:txPr>
    </c:legend>
    <c:plotVisOnly val="1"/>
    <c:dispBlanksAs val="span"/>
  </c:chart>
  <c:spPr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0.75000000000001465" l="0.70000000000000062" r="0.70000000000000062" t="0.75000000000001465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roundedCorners val="1"/>
  <c:chart>
    <c:title>
      <c:tx>
        <c:strRef>
          <c:f>Fridge!$B$11</c:f>
          <c:strCache>
            <c:ptCount val="1"/>
            <c:pt idx="0">
              <c:v>Dugpunktet TD °C (f) af Temperaturen T °C og RH %</c:v>
            </c:pt>
          </c:strCache>
        </c:strRef>
      </c:tx>
      <c:layout>
        <c:manualLayout>
          <c:xMode val="edge"/>
          <c:yMode val="edge"/>
          <c:x val="0.16031235549650591"/>
          <c:y val="3.4289695607039615E-2"/>
        </c:manualLayout>
      </c:layout>
    </c:title>
    <c:plotArea>
      <c:layout>
        <c:manualLayout>
          <c:layoutTarget val="inner"/>
          <c:xMode val="edge"/>
          <c:yMode val="edge"/>
          <c:x val="8.7208513398858073E-2"/>
          <c:y val="0.12567319784576689"/>
          <c:w val="0.71016903413060062"/>
          <c:h val="0.73161905981264541"/>
        </c:manualLayout>
      </c:layout>
      <c:lineChart>
        <c:grouping val="standard"/>
        <c:ser>
          <c:idx val="1"/>
          <c:order val="0"/>
          <c:tx>
            <c:strRef>
              <c:f>Fridge!$A$6</c:f>
              <c:strCache>
                <c:ptCount val="1"/>
                <c:pt idx="0">
                  <c:v>Relative Fugtighed [RH %]               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star"/>
            <c:size val="7"/>
            <c:spPr>
              <a:ln w="12700"/>
            </c:spPr>
          </c:marker>
          <c:dLbls>
            <c:numFmt formatCode="#,##0" sourceLinked="0"/>
            <c:txPr>
              <a:bodyPr/>
              <a:lstStyle/>
              <a:p>
                <a:pPr>
                  <a:defRPr sz="1100" b="1">
                    <a:solidFill>
                      <a:srgbClr val="0070C0"/>
                    </a:solidFill>
                  </a:defRPr>
                </a:pPr>
                <a:endParaRPr lang="da-DK"/>
              </a:p>
            </c:txPr>
            <c:dLblPos val="t"/>
            <c:showVal val="1"/>
          </c:dLbls>
          <c:cat>
            <c:numRef>
              <c:f>Fridge!$C$5:$W$5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Fridge!$C$6:$W$6</c:f>
              <c:numCache>
                <c:formatCode>General</c:formatCode>
                <c:ptCount val="21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</c:numCache>
            </c:numRef>
          </c:val>
        </c:ser>
        <c:marker val="1"/>
        <c:axId val="151234048"/>
        <c:axId val="151235968"/>
      </c:lineChart>
      <c:lineChart>
        <c:grouping val="standard"/>
        <c:ser>
          <c:idx val="2"/>
          <c:order val="1"/>
          <c:tx>
            <c:strRef>
              <c:f>Fridge!$A$7</c:f>
              <c:strCache>
                <c:ptCount val="1"/>
                <c:pt idx="0">
                  <c:v>Dugpunkt [TD °C]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dLbls>
            <c:numFmt formatCode="#,##0.0" sourceLinked="0"/>
            <c:txPr>
              <a:bodyPr/>
              <a:lstStyle/>
              <a:p>
                <a:pPr>
                  <a:defRPr sz="1200" b="1">
                    <a:solidFill>
                      <a:srgbClr val="00B050"/>
                    </a:solidFill>
                  </a:defRPr>
                </a:pPr>
                <a:endParaRPr lang="da-DK"/>
              </a:p>
            </c:txPr>
            <c:dLblPos val="t"/>
            <c:showVal val="1"/>
          </c:dLbls>
          <c:cat>
            <c:numRef>
              <c:f>Fridge!$C$5:$W$5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Fridge!$C$7:$W$7</c:f>
              <c:numCache>
                <c:formatCode>0.00</c:formatCode>
                <c:ptCount val="21"/>
                <c:pt idx="0">
                  <c:v>-3</c:v>
                </c:pt>
                <c:pt idx="1">
                  <c:v>-2.1</c:v>
                </c:pt>
                <c:pt idx="2">
                  <c:v>-1.1000000000000001</c:v>
                </c:pt>
                <c:pt idx="3">
                  <c:v>-0.1</c:v>
                </c:pt>
                <c:pt idx="4">
                  <c:v>0.9</c:v>
                </c:pt>
                <c:pt idx="5">
                  <c:v>1.8</c:v>
                </c:pt>
                <c:pt idx="6">
                  <c:v>2.8</c:v>
                </c:pt>
                <c:pt idx="7">
                  <c:v>3.8</c:v>
                </c:pt>
                <c:pt idx="8">
                  <c:v>4.8</c:v>
                </c:pt>
                <c:pt idx="9">
                  <c:v>5.7</c:v>
                </c:pt>
                <c:pt idx="10">
                  <c:v>6.7</c:v>
                </c:pt>
                <c:pt idx="11">
                  <c:v>7.7</c:v>
                </c:pt>
                <c:pt idx="12">
                  <c:v>8.6999999999999993</c:v>
                </c:pt>
                <c:pt idx="13">
                  <c:v>9.6</c:v>
                </c:pt>
                <c:pt idx="14">
                  <c:v>10.6</c:v>
                </c:pt>
                <c:pt idx="15">
                  <c:v>11.6</c:v>
                </c:pt>
                <c:pt idx="16">
                  <c:v>12.6</c:v>
                </c:pt>
                <c:pt idx="17">
                  <c:v>13.5</c:v>
                </c:pt>
                <c:pt idx="18">
                  <c:v>14.5</c:v>
                </c:pt>
                <c:pt idx="19">
                  <c:v>15.5</c:v>
                </c:pt>
                <c:pt idx="20">
                  <c:v>16.399999999999999</c:v>
                </c:pt>
              </c:numCache>
            </c:numRef>
          </c:val>
        </c:ser>
        <c:marker val="1"/>
        <c:axId val="151251968"/>
        <c:axId val="151250432"/>
      </c:lineChart>
      <c:catAx>
        <c:axId val="151234048"/>
        <c:scaling>
          <c:orientation val="minMax"/>
        </c:scaling>
        <c:axPos val="b"/>
        <c:majorGridlines/>
        <c:title>
          <c:tx>
            <c:strRef>
              <c:f>[1]Diagram!$A$5</c:f>
              <c:strCache>
                <c:ptCount val="1"/>
                <c:pt idx="0">
                  <c:v>Temperatur [T °C]     </c:v>
                </c:pt>
              </c:strCache>
            </c:strRef>
          </c:tx>
          <c:layout>
            <c:manualLayout>
              <c:xMode val="edge"/>
              <c:yMode val="edge"/>
              <c:x val="0.8342833164663197"/>
              <c:y val="0.88718477531585416"/>
            </c:manualLayout>
          </c:layout>
          <c:txPr>
            <a:bodyPr/>
            <a:lstStyle/>
            <a:p>
              <a:pPr>
                <a:defRPr sz="1600" baseline="0">
                  <a:solidFill>
                    <a:srgbClr val="FF0000"/>
                  </a:solidFill>
                </a:defRPr>
              </a:pPr>
              <a:endParaRPr lang="da-DK"/>
            </a:p>
          </c:txPr>
        </c:title>
        <c:numFmt formatCode="General" sourceLinked="1"/>
        <c:majorTickMark val="none"/>
        <c:tickLblPos val="low"/>
        <c:txPr>
          <a:bodyPr rot="0" vert="horz"/>
          <a:lstStyle/>
          <a:p>
            <a:pPr>
              <a:defRPr sz="14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51235968"/>
        <c:crosses val="autoZero"/>
        <c:auto val="1"/>
        <c:lblAlgn val="ctr"/>
        <c:lblOffset val="100"/>
        <c:tickLblSkip val="1"/>
        <c:tickMarkSkip val="1"/>
      </c:catAx>
      <c:valAx>
        <c:axId val="151235968"/>
        <c:scaling>
          <c:orientation val="minMax"/>
        </c:scaling>
        <c:axPos val="l"/>
        <c:majorGridlines/>
        <c:title>
          <c:tx>
            <c:strRef>
              <c:f>Fridge!$A$5:$A$7</c:f>
              <c:strCache>
                <c:ptCount val="1"/>
                <c:pt idx="0">
                  <c:v>Temperatur [T °C]      Relative Fugtighed [RH %]                 Dugpunkt [TD °C]</c:v>
                </c:pt>
              </c:strCache>
            </c:strRef>
          </c:tx>
          <c:layout>
            <c:manualLayout>
              <c:xMode val="edge"/>
              <c:yMode val="edge"/>
              <c:x val="1.3310855034808413E-2"/>
              <c:y val="0.15466175002772614"/>
            </c:manualLayout>
          </c:layout>
          <c:txPr>
            <a:bodyPr/>
            <a:lstStyle/>
            <a:p>
              <a:pPr>
                <a:defRPr sz="1400">
                  <a:solidFill>
                    <a:sysClr val="windowText" lastClr="000000"/>
                  </a:solidFill>
                </a:defRPr>
              </a:pPr>
              <a:endParaRPr lang="da-DK"/>
            </a:p>
          </c:txPr>
        </c:title>
        <c:numFmt formatCode="General" sourceLinked="1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70C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51234048"/>
        <c:crosses val="autoZero"/>
        <c:crossBetween val="midCat"/>
        <c:majorUnit val="10"/>
        <c:minorUnit val="2"/>
      </c:valAx>
      <c:valAx>
        <c:axId val="151250432"/>
        <c:scaling>
          <c:orientation val="minMax"/>
        </c:scaling>
        <c:axPos val="r"/>
        <c:numFmt formatCode="0" sourceLinked="0"/>
        <c:tickLblPos val="nextTo"/>
        <c:txPr>
          <a:bodyPr/>
          <a:lstStyle/>
          <a:p>
            <a:pPr>
              <a:defRPr sz="1200" b="1">
                <a:solidFill>
                  <a:srgbClr val="00B050"/>
                </a:solidFill>
              </a:defRPr>
            </a:pPr>
            <a:endParaRPr lang="da-DK"/>
          </a:p>
        </c:txPr>
        <c:crossAx val="151251968"/>
        <c:crosses val="max"/>
        <c:crossBetween val="between"/>
      </c:valAx>
      <c:catAx>
        <c:axId val="151251968"/>
        <c:scaling>
          <c:orientation val="minMax"/>
        </c:scaling>
        <c:delete val="1"/>
        <c:axPos val="b"/>
        <c:numFmt formatCode="General" sourceLinked="1"/>
        <c:tickLblPos val="none"/>
        <c:crossAx val="151250432"/>
        <c:crosses val="autoZero"/>
        <c:auto val="1"/>
        <c:lblAlgn val="ctr"/>
        <c:lblOffset val="100"/>
      </c:cat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1">
                <a:solidFill>
                  <a:srgbClr val="0070C0"/>
                </a:solidFill>
              </a:defRPr>
            </a:pPr>
            <a:endParaRPr lang="da-DK"/>
          </a:p>
        </c:txPr>
      </c:legendEntry>
      <c:layout>
        <c:manualLayout>
          <c:xMode val="edge"/>
          <c:yMode val="edge"/>
          <c:x val="0.828645156538382"/>
          <c:y val="0.12757358325389517"/>
          <c:w val="0.14041402676797113"/>
          <c:h val="0.74332521284868247"/>
        </c:manualLayout>
      </c:layout>
      <c:txPr>
        <a:bodyPr/>
        <a:lstStyle/>
        <a:p>
          <a:pPr>
            <a:defRPr sz="1200" b="1">
              <a:solidFill>
                <a:srgbClr val="00B050"/>
              </a:solidFill>
            </a:defRPr>
          </a:pPr>
          <a:endParaRPr lang="da-DK"/>
        </a:p>
      </c:txPr>
    </c:legend>
    <c:plotVisOnly val="1"/>
    <c:dispBlanksAs val="span"/>
  </c:chart>
  <c:spPr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0.75000000000001443" l="0.70000000000000062" r="0.70000000000000062" t="0.75000000000001443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roundedCorners val="1"/>
  <c:chart>
    <c:title>
      <c:tx>
        <c:strRef>
          <c:f>Damp!$L$51</c:f>
          <c:strCache>
            <c:ptCount val="1"/>
            <c:pt idx="0">
              <c:v>Beregning af mætningstrykket for vanddamp (f) af temperaturen</c:v>
            </c:pt>
          </c:strCache>
        </c:strRef>
      </c:tx>
      <c:layout>
        <c:manualLayout>
          <c:xMode val="edge"/>
          <c:yMode val="edge"/>
          <c:x val="0.23306677001509271"/>
          <c:y val="4.0628756587676867E-2"/>
        </c:manualLayout>
      </c:layout>
      <c:txPr>
        <a:bodyPr/>
        <a:lstStyle/>
        <a:p>
          <a:pPr>
            <a:defRPr sz="2400" b="1" baseline="0">
              <a:latin typeface="+mn-lt"/>
            </a:defRPr>
          </a:pPr>
          <a:endParaRPr lang="da-DK"/>
        </a:p>
      </c:txPr>
    </c:title>
    <c:plotArea>
      <c:layout>
        <c:manualLayout>
          <c:layoutTarget val="inner"/>
          <c:xMode val="edge"/>
          <c:yMode val="edge"/>
          <c:x val="9.2117350877358811E-2"/>
          <c:y val="0.14794025939361591"/>
          <c:w val="0.76236774927954476"/>
          <c:h val="0.73161905981264541"/>
        </c:manualLayout>
      </c:layout>
      <c:lineChart>
        <c:grouping val="standard"/>
        <c:ser>
          <c:idx val="1"/>
          <c:order val="0"/>
          <c:tx>
            <c:strRef>
              <c:f>Damp!$A$53</c:f>
              <c:strCache>
                <c:ptCount val="1"/>
                <c:pt idx="0">
                  <c:v>Damptryk [hPascal]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solidFill>
                <a:srgbClr val="FFFF00"/>
              </a:solidFill>
            </c:spPr>
          </c:marker>
          <c:dLbls>
            <c:txPr>
              <a:bodyPr/>
              <a:lstStyle/>
              <a:p>
                <a:pPr>
                  <a:defRPr sz="1100"/>
                </a:pPr>
                <a:endParaRPr lang="da-DK"/>
              </a:p>
            </c:txPr>
            <c:dLblPos val="t"/>
            <c:showVal val="1"/>
          </c:dLbls>
          <c:cat>
            <c:strRef>
              <c:f>Damp!$B$52:$AG$52</c:f>
              <c:strCache>
                <c:ptCount val="32"/>
                <c:pt idx="0">
                  <c:v>-100</c:v>
                </c:pt>
                <c:pt idx="1">
                  <c:v>-90</c:v>
                </c:pt>
                <c:pt idx="2">
                  <c:v>-80</c:v>
                </c:pt>
                <c:pt idx="3">
                  <c:v>-70</c:v>
                </c:pt>
                <c:pt idx="4">
                  <c:v>-60</c:v>
                </c:pt>
                <c:pt idx="5">
                  <c:v>-50</c:v>
                </c:pt>
                <c:pt idx="6">
                  <c:v>-40</c:v>
                </c:pt>
                <c:pt idx="7">
                  <c:v>-30</c:v>
                </c:pt>
                <c:pt idx="8">
                  <c:v>-20</c:v>
                </c:pt>
                <c:pt idx="9">
                  <c:v>-10</c:v>
                </c:pt>
                <c:pt idx="10">
                  <c:v>0</c:v>
                </c:pt>
                <c:pt idx="11">
                  <c:v>10</c:v>
                </c:pt>
                <c:pt idx="12">
                  <c:v>20</c:v>
                </c:pt>
                <c:pt idx="13">
                  <c:v>30</c:v>
                </c:pt>
                <c:pt idx="14">
                  <c:v>40</c:v>
                </c:pt>
                <c:pt idx="15">
                  <c:v>50</c:v>
                </c:pt>
                <c:pt idx="16">
                  <c:v>60</c:v>
                </c:pt>
                <c:pt idx="17">
                  <c:v>70</c:v>
                </c:pt>
                <c:pt idx="18">
                  <c:v>80</c:v>
                </c:pt>
                <c:pt idx="19">
                  <c:v>90</c:v>
                </c:pt>
                <c:pt idx="20">
                  <c:v>100</c:v>
                </c:pt>
                <c:pt idx="21">
                  <c:v>110</c:v>
                </c:pt>
                <c:pt idx="22">
                  <c:v>120</c:v>
                </c:pt>
                <c:pt idx="23">
                  <c:v>130</c:v>
                </c:pt>
                <c:pt idx="24">
                  <c:v>140</c:v>
                </c:pt>
                <c:pt idx="25">
                  <c:v>150</c:v>
                </c:pt>
                <c:pt idx="26">
                  <c:v>160</c:v>
                </c:pt>
                <c:pt idx="27">
                  <c:v>170</c:v>
                </c:pt>
                <c:pt idx="28">
                  <c:v>180</c:v>
                </c:pt>
                <c:pt idx="29">
                  <c:v>190</c:v>
                </c:pt>
                <c:pt idx="30">
                  <c:v>200</c:v>
                </c:pt>
                <c:pt idx="31">
                  <c:v>    Temp⁰C</c:v>
                </c:pt>
              </c:strCache>
            </c:strRef>
          </c:cat>
          <c:val>
            <c:numRef>
              <c:f>Damp!$B$53:$AG$53</c:f>
              <c:numCache>
                <c:formatCode>0.0000</c:formatCode>
                <c:ptCount val="32"/>
                <c:pt idx="0" formatCode="0.00000">
                  <c:v>1.8484652822360664E-5</c:v>
                </c:pt>
                <c:pt idx="1">
                  <c:v>1.4494121199539522E-4</c:v>
                </c:pt>
                <c:pt idx="2" formatCode="0.000">
                  <c:v>8.7130164077454876E-4</c:v>
                </c:pt>
                <c:pt idx="3" formatCode="0.000">
                  <c:v>4.2142836561492583E-3</c:v>
                </c:pt>
                <c:pt idx="4" formatCode="0.00">
                  <c:v>1.702331409014321E-2</c:v>
                </c:pt>
                <c:pt idx="5" formatCode="0.00">
                  <c:v>5.9131148558923909E-2</c:v>
                </c:pt>
                <c:pt idx="6" formatCode="0.00">
                  <c:v>0.18076931058073942</c:v>
                </c:pt>
                <c:pt idx="7" formatCode="General">
                  <c:v>0.5</c:v>
                </c:pt>
                <c:pt idx="8" formatCode="0.0">
                  <c:v>1.2368202206980772</c:v>
                </c:pt>
                <c:pt idx="9" formatCode="0.0">
                  <c:v>2.8458940180731798</c:v>
                </c:pt>
                <c:pt idx="10" formatCode="0.0">
                  <c:v>6.1</c:v>
                </c:pt>
                <c:pt idx="11" formatCode="0.0">
                  <c:v>12.286027092775813</c:v>
                </c:pt>
                <c:pt idx="12" formatCode="0.0">
                  <c:v>23.423056308956525</c:v>
                </c:pt>
                <c:pt idx="13" formatCode="0.0">
                  <c:v>42.533004715363923</c:v>
                </c:pt>
                <c:pt idx="14" formatCode="0.0">
                  <c:v>73.954771960883946</c:v>
                </c:pt>
                <c:pt idx="15" formatCode="0.0">
                  <c:v>123.69364378782559</c:v>
                </c:pt>
                <c:pt idx="16" formatCode="0.0">
                  <c:v>199.79475241647557</c:v>
                </c:pt>
                <c:pt idx="17" formatCode="0.0">
                  <c:v>312.72737992723535</c:v>
                </c:pt>
                <c:pt idx="18" formatCode="0.0">
                  <c:v>475.76592426231707</c:v>
                </c:pt>
                <c:pt idx="19" formatCode="0.0">
                  <c:v>705.35340139926507</c:v>
                </c:pt>
                <c:pt idx="20" formatCode="0.0">
                  <c:v>1021.4343046259261</c:v>
                </c:pt>
                <c:pt idx="21" formatCode="0.0">
                  <c:v>1447.7452935625431</c:v>
                </c:pt>
                <c:pt idx="22" formatCode="0.0">
                  <c:v>2012.0543257857153</c:v>
                </c:pt>
                <c:pt idx="23" formatCode="0.0">
                  <c:v>2746.3412585035871</c:v>
                </c:pt>
                <c:pt idx="24" formatCode="0.0">
                  <c:v>3686.9154443382522</c:v>
                </c:pt>
                <c:pt idx="25" formatCode="0.0">
                  <c:v>4874.4682650486893</c:v>
                </c:pt>
                <c:pt idx="26" formatCode="0.0">
                  <c:v>6354.0607695954805</c:v>
                </c:pt>
                <c:pt idx="27" formatCode="0.0">
                  <c:v>8175.0485261889635</c:v>
                </c:pt>
                <c:pt idx="28" formatCode="0.0">
                  <c:v>10390.947414425567</c:v>
                </c:pt>
                <c:pt idx="29" formatCode="0.0">
                  <c:v>13059.245355027768</c:v>
                </c:pt>
                <c:pt idx="30" formatCode="0.0">
                  <c:v>16241.165905724949</c:v>
                </c:pt>
              </c:numCache>
            </c:numRef>
          </c:val>
        </c:ser>
        <c:marker val="1"/>
        <c:axId val="151055744"/>
        <c:axId val="151057536"/>
      </c:lineChart>
      <c:catAx>
        <c:axId val="151055744"/>
        <c:scaling>
          <c:orientation val="minMax"/>
        </c:scaling>
        <c:axPos val="b"/>
        <c:majorGridlines/>
        <c:minorGridlines/>
        <c:numFmt formatCode="General" sourceLinked="1"/>
        <c:majorTickMark val="none"/>
        <c:tickLblPos val="low"/>
        <c:txPr>
          <a:bodyPr rot="0" vert="horz"/>
          <a:lstStyle/>
          <a:p>
            <a:pPr>
              <a:defRPr sz="1390" b="1" i="0" u="none" strike="noStrike" baseline="0">
                <a:solidFill>
                  <a:srgbClr val="FF0000"/>
                </a:solidFill>
                <a:latin typeface="Calibri" pitchFamily="34" charset="0"/>
                <a:ea typeface="Arial"/>
                <a:cs typeface="Arial"/>
              </a:defRPr>
            </a:pPr>
            <a:endParaRPr lang="da-DK"/>
          </a:p>
        </c:txPr>
        <c:crossAx val="151057536"/>
        <c:crosses val="autoZero"/>
        <c:auto val="1"/>
        <c:lblAlgn val="ctr"/>
        <c:lblOffset val="100"/>
        <c:tickLblSkip val="1"/>
        <c:tickMarkSkip val="1"/>
      </c:catAx>
      <c:valAx>
        <c:axId val="151057536"/>
        <c:scaling>
          <c:logBase val="10"/>
          <c:orientation val="minMax"/>
        </c:scaling>
        <c:axPos val="l"/>
        <c:majorGridlines/>
        <c:minorGridlines/>
        <c:title>
          <c:tx>
            <c:strRef>
              <c:f>Damp!$A$53</c:f>
              <c:strCache>
                <c:ptCount val="1"/>
                <c:pt idx="0">
                  <c:v>Damptryk [hPascal]</c:v>
                </c:pt>
              </c:strCache>
            </c:strRef>
          </c:tx>
          <c:layout>
            <c:manualLayout>
              <c:xMode val="edge"/>
              <c:yMode val="edge"/>
              <c:x val="2.5833751390494472E-2"/>
              <c:y val="0.41886286401204692"/>
            </c:manualLayout>
          </c:layout>
          <c:txPr>
            <a:bodyPr rot="-5400000" vert="horz"/>
            <a:lstStyle/>
            <a:p>
              <a:pPr>
                <a:defRPr sz="1600" b="1">
                  <a:solidFill>
                    <a:srgbClr val="0070C0"/>
                  </a:solidFill>
                  <a:latin typeface="+mn-lt"/>
                </a:defRPr>
              </a:pPr>
              <a:endParaRPr lang="da-DK"/>
            </a:p>
          </c:txPr>
        </c:title>
        <c:numFmt formatCode="#,##0" sourceLinked="0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endParaRPr lang="da-DK"/>
          </a:p>
        </c:txPr>
        <c:crossAx val="15105574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638596491228059"/>
          <c:y val="0.50990595272262917"/>
          <c:w val="0.11446297292451141"/>
          <c:h val="4.3530319019400916E-2"/>
        </c:manualLayout>
      </c:layout>
      <c:txPr>
        <a:bodyPr/>
        <a:lstStyle/>
        <a:p>
          <a:pPr>
            <a:defRPr sz="1600" b="1">
              <a:solidFill>
                <a:srgbClr val="0070C0"/>
              </a:solidFill>
              <a:latin typeface="+mn-lt"/>
            </a:defRPr>
          </a:pPr>
          <a:endParaRPr lang="da-DK"/>
        </a:p>
      </c:txPr>
    </c:legend>
    <c:plotVisOnly val="1"/>
    <c:dispBlanksAs val="gap"/>
  </c:chart>
  <c:spPr>
    <a:gradFill flip="none" rotWithShape="1"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lin ang="5400000" scaled="1"/>
      <a:tileRect/>
    </a:gradFill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0.75000000000001465" l="0.70000000000000062" r="0.70000000000000062" t="0.75000000000001465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roundedCorners val="1"/>
  <c:chart>
    <c:title>
      <c:tx>
        <c:strRef>
          <c:f>Damp!$C$105</c:f>
          <c:strCache>
            <c:ptCount val="1"/>
            <c:pt idx="0">
              <c:v>Beregning af mætningstrykket for vanddamp (f) af temperaturen i et begrænset område for "Kold Røgning"</c:v>
            </c:pt>
          </c:strCache>
        </c:strRef>
      </c:tx>
      <c:layout>
        <c:manualLayout>
          <c:xMode val="edge"/>
          <c:yMode val="edge"/>
          <c:x val="9.9110604719326686E-2"/>
          <c:y val="3.0129914191605767E-2"/>
        </c:manualLayout>
      </c:layout>
      <c:txPr>
        <a:bodyPr/>
        <a:lstStyle/>
        <a:p>
          <a:pPr>
            <a:defRPr sz="2400" b="1" baseline="0">
              <a:latin typeface="+mn-lt"/>
            </a:defRPr>
          </a:pPr>
          <a:endParaRPr lang="da-DK"/>
        </a:p>
      </c:txPr>
    </c:title>
    <c:plotArea>
      <c:layout>
        <c:manualLayout>
          <c:layoutTarget val="inner"/>
          <c:xMode val="edge"/>
          <c:yMode val="edge"/>
          <c:x val="9.2117350877358811E-2"/>
          <c:y val="0.14794025939361591"/>
          <c:w val="0.77886409169268056"/>
          <c:h val="0.73161905981264541"/>
        </c:manualLayout>
      </c:layout>
      <c:lineChart>
        <c:grouping val="standard"/>
        <c:ser>
          <c:idx val="1"/>
          <c:order val="0"/>
          <c:tx>
            <c:strRef>
              <c:f>Damp!$A$108</c:f>
              <c:strCache>
                <c:ptCount val="1"/>
                <c:pt idx="0">
                  <c:v>Damptryk [hPascal]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solidFill>
                <a:srgbClr val="FFFF00"/>
              </a:solidFill>
            </c:spPr>
          </c:marker>
          <c:dLbls>
            <c:txPr>
              <a:bodyPr/>
              <a:lstStyle/>
              <a:p>
                <a:pPr>
                  <a:defRPr sz="1100"/>
                </a:pPr>
                <a:endParaRPr lang="da-DK"/>
              </a:p>
            </c:txPr>
            <c:dLblPos val="t"/>
            <c:showVal val="1"/>
          </c:dLbls>
          <c:cat>
            <c:strRef>
              <c:f>Damp!$B$107:$M$107</c:f>
              <c:strCache>
                <c:ptCount val="12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-5</c:v>
                </c:pt>
                <c:pt idx="4">
                  <c:v>0</c:v>
                </c:pt>
                <c:pt idx="5">
                  <c:v>5</c:v>
                </c:pt>
                <c:pt idx="6">
                  <c:v>10</c:v>
                </c:pt>
                <c:pt idx="7">
                  <c:v>15</c:v>
                </c:pt>
                <c:pt idx="8">
                  <c:v>20</c:v>
                </c:pt>
                <c:pt idx="9">
                  <c:v>25</c:v>
                </c:pt>
                <c:pt idx="10">
                  <c:v>30</c:v>
                </c:pt>
                <c:pt idx="11">
                  <c:v>Temp ⁰C</c:v>
                </c:pt>
              </c:strCache>
            </c:strRef>
          </c:cat>
          <c:val>
            <c:numRef>
              <c:f>Damp!$B$108:$M$108</c:f>
              <c:numCache>
                <c:formatCode>0.0</c:formatCode>
                <c:ptCount val="12"/>
                <c:pt idx="0">
                  <c:v>1.2368202206980772</c:v>
                </c:pt>
                <c:pt idx="1">
                  <c:v>1.8939795605046539</c:v>
                </c:pt>
                <c:pt idx="2">
                  <c:v>2.8458940180731798</c:v>
                </c:pt>
                <c:pt idx="3">
                  <c:v>4.2011995735771244</c:v>
                </c:pt>
                <c:pt idx="4">
                  <c:v>6.1</c:v>
                </c:pt>
                <c:pt idx="5">
                  <c:v>8.7204353925490032</c:v>
                </c:pt>
                <c:pt idx="6">
                  <c:v>12.286027092775813</c:v>
                </c:pt>
                <c:pt idx="7">
                  <c:v>17.073786108361062</c:v>
                </c:pt>
                <c:pt idx="8">
                  <c:v>23.423056308956525</c:v>
                </c:pt>
                <c:pt idx="9">
                  <c:v>31.74504823104315</c:v>
                </c:pt>
                <c:pt idx="10">
                  <c:v>42.533004715363923</c:v>
                </c:pt>
              </c:numCache>
            </c:numRef>
          </c:val>
        </c:ser>
        <c:marker val="1"/>
        <c:axId val="151340160"/>
        <c:axId val="151341696"/>
      </c:lineChart>
      <c:catAx>
        <c:axId val="151340160"/>
        <c:scaling>
          <c:orientation val="minMax"/>
        </c:scaling>
        <c:axPos val="b"/>
        <c:majorGridlines/>
        <c:minorGridlines/>
        <c:numFmt formatCode="General" sourceLinked="1"/>
        <c:majorTickMark val="none"/>
        <c:tickLblPos val="low"/>
        <c:txPr>
          <a:bodyPr rot="0" vert="horz"/>
          <a:lstStyle/>
          <a:p>
            <a:pPr>
              <a:defRPr sz="1390" b="1" i="0" u="none" strike="noStrike" baseline="0">
                <a:solidFill>
                  <a:srgbClr val="FF0000"/>
                </a:solidFill>
                <a:latin typeface="Calibri" pitchFamily="34" charset="0"/>
                <a:ea typeface="Arial"/>
                <a:cs typeface="Arial"/>
              </a:defRPr>
            </a:pPr>
            <a:endParaRPr lang="da-DK"/>
          </a:p>
        </c:txPr>
        <c:crossAx val="151341696"/>
        <c:crosses val="autoZero"/>
        <c:auto val="1"/>
        <c:lblAlgn val="ctr"/>
        <c:lblOffset val="100"/>
        <c:tickLblSkip val="1"/>
        <c:tickMarkSkip val="1"/>
      </c:catAx>
      <c:valAx>
        <c:axId val="151341696"/>
        <c:scaling>
          <c:logBase val="10"/>
          <c:orientation val="minMax"/>
        </c:scaling>
        <c:axPos val="l"/>
        <c:majorGridlines/>
        <c:minorGridlines>
          <c:spPr>
            <a:ln w="12700">
              <a:solidFill>
                <a:srgbClr val="0070C0"/>
              </a:solidFill>
            </a:ln>
          </c:spPr>
        </c:minorGridlines>
        <c:title>
          <c:tx>
            <c:strRef>
              <c:f>Damp!$A$53</c:f>
              <c:strCache>
                <c:ptCount val="1"/>
                <c:pt idx="0">
                  <c:v>Damptryk [hPascal]</c:v>
                </c:pt>
              </c:strCache>
            </c:strRef>
          </c:tx>
          <c:layout>
            <c:manualLayout>
              <c:xMode val="edge"/>
              <c:yMode val="edge"/>
              <c:x val="2.5833751390494472E-2"/>
              <c:y val="0.4188628640120472"/>
            </c:manualLayout>
          </c:layout>
          <c:txPr>
            <a:bodyPr rot="-5400000" vert="horz"/>
            <a:lstStyle/>
            <a:p>
              <a:pPr>
                <a:defRPr sz="1600" b="1">
                  <a:solidFill>
                    <a:srgbClr val="0070C0"/>
                  </a:solidFill>
                  <a:latin typeface="+mn-lt"/>
                </a:defRPr>
              </a:pPr>
              <a:endParaRPr lang="da-DK"/>
            </a:p>
          </c:txPr>
        </c:title>
        <c:numFmt formatCode="#,##0" sourceLinked="0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endParaRPr lang="da-DK"/>
          </a:p>
        </c:txPr>
        <c:crossAx val="15134016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503400496132167"/>
          <c:y val="0.50990595272262917"/>
          <c:w val="9.5814954276492767E-2"/>
          <c:h val="4.3530319019400916E-2"/>
        </c:manualLayout>
      </c:layout>
      <c:txPr>
        <a:bodyPr/>
        <a:lstStyle/>
        <a:p>
          <a:pPr>
            <a:defRPr sz="1600" b="1">
              <a:solidFill>
                <a:srgbClr val="0070C0"/>
              </a:solidFill>
              <a:latin typeface="+mn-lt"/>
            </a:defRPr>
          </a:pPr>
          <a:endParaRPr lang="da-DK"/>
        </a:p>
      </c:txPr>
    </c:legend>
    <c:plotVisOnly val="1"/>
    <c:dispBlanksAs val="gap"/>
  </c:chart>
  <c:spPr>
    <a:gradFill flip="none" rotWithShape="1"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lin ang="5400000" scaled="1"/>
      <a:tileRect/>
    </a:gradFill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0.75000000000001465" l="0.70000000000000062" r="0.70000000000000062" t="0.75000000000001465" header="0.5" footer="0.5"/>
    <c:pageSetup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gif"/><Relationship Id="rId2" Type="http://schemas.openxmlformats.org/officeDocument/2006/relationships/image" Target="../media/image5.gif"/><Relationship Id="rId1" Type="http://schemas.openxmlformats.org/officeDocument/2006/relationships/chart" Target="../charts/chart3.xml"/><Relationship Id="rId5" Type="http://schemas.openxmlformats.org/officeDocument/2006/relationships/chart" Target="../charts/chart4.xml"/><Relationship Id="rId4" Type="http://schemas.openxmlformats.org/officeDocument/2006/relationships/image" Target="../media/image7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48599</xdr:colOff>
      <xdr:row>7</xdr:row>
      <xdr:rowOff>116619</xdr:rowOff>
    </xdr:from>
    <xdr:to>
      <xdr:col>7</xdr:col>
      <xdr:colOff>410744</xdr:colOff>
      <xdr:row>16</xdr:row>
      <xdr:rowOff>224310</xdr:rowOff>
    </xdr:to>
    <xdr:pic>
      <xdr:nvPicPr>
        <xdr:cNvPr id="2" name="Picture 2" descr="Sådan bestemmes dugpunkte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8293" y="1963303"/>
          <a:ext cx="4638675" cy="28194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66675</xdr:rowOff>
    </xdr:from>
    <xdr:to>
      <xdr:col>30</xdr:col>
      <xdr:colOff>19050</xdr:colOff>
      <xdr:row>31</xdr:row>
      <xdr:rowOff>228600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9</xdr:row>
      <xdr:rowOff>123825</xdr:rowOff>
    </xdr:from>
    <xdr:to>
      <xdr:col>10</xdr:col>
      <xdr:colOff>581025</xdr:colOff>
      <xdr:row>17</xdr:row>
      <xdr:rowOff>224549</xdr:rowOff>
    </xdr:to>
    <xdr:pic>
      <xdr:nvPicPr>
        <xdr:cNvPr id="4" name="Billede 3" descr="Fugtmåli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7225" y="2324100"/>
          <a:ext cx="6019800" cy="2234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25</xdr:row>
      <xdr:rowOff>57150</xdr:rowOff>
    </xdr:from>
    <xdr:to>
      <xdr:col>11</xdr:col>
      <xdr:colOff>38100</xdr:colOff>
      <xdr:row>33</xdr:row>
      <xdr:rowOff>253124</xdr:rowOff>
    </xdr:to>
    <xdr:pic>
      <xdr:nvPicPr>
        <xdr:cNvPr id="5" name="Billede 4" descr="luftfugtighed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8650" y="6124575"/>
          <a:ext cx="6115050" cy="2329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10</xdr:row>
      <xdr:rowOff>228601</xdr:rowOff>
    </xdr:from>
    <xdr:to>
      <xdr:col>23</xdr:col>
      <xdr:colOff>466725</xdr:colOff>
      <xdr:row>31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76201</xdr:colOff>
      <xdr:row>39</xdr:row>
      <xdr:rowOff>247651</xdr:rowOff>
    </xdr:from>
    <xdr:to>
      <xdr:col>11</xdr:col>
      <xdr:colOff>542925</xdr:colOff>
      <xdr:row>65</xdr:row>
      <xdr:rowOff>69205</xdr:rowOff>
    </xdr:to>
    <xdr:pic>
      <xdr:nvPicPr>
        <xdr:cNvPr id="3" name="Picture 11" descr="Testo 608-H2 fugtmåler med stort måleområd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1" y="9934576"/>
          <a:ext cx="9124949" cy="6755754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0</xdr:rowOff>
    </xdr:from>
    <xdr:to>
      <xdr:col>26</xdr:col>
      <xdr:colOff>28576</xdr:colOff>
      <xdr:row>38</xdr:row>
      <xdr:rowOff>152400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200025</xdr:colOff>
      <xdr:row>8</xdr:row>
      <xdr:rowOff>9525</xdr:rowOff>
    </xdr:from>
    <xdr:to>
      <xdr:col>12</xdr:col>
      <xdr:colOff>600075</xdr:colOff>
      <xdr:row>10</xdr:row>
      <xdr:rowOff>171450</xdr:rowOff>
    </xdr:to>
    <xdr:pic>
      <xdr:nvPicPr>
        <xdr:cNvPr id="1026" name="Picture 2" descr="C:\Users\Walter\Downloads\VAND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91400" y="1533525"/>
          <a:ext cx="1619250" cy="54292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247650</xdr:colOff>
      <xdr:row>24</xdr:row>
      <xdr:rowOff>152400</xdr:rowOff>
    </xdr:from>
    <xdr:to>
      <xdr:col>13</xdr:col>
      <xdr:colOff>38100</xdr:colOff>
      <xdr:row>27</xdr:row>
      <xdr:rowOff>123825</xdr:rowOff>
    </xdr:to>
    <xdr:pic>
      <xdr:nvPicPr>
        <xdr:cNvPr id="1027" name="Picture 3" descr="C:\Users\Walter\Downloads\DAMP.gif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439025" y="4724400"/>
          <a:ext cx="1619250" cy="5429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66675</xdr:colOff>
      <xdr:row>16</xdr:row>
      <xdr:rowOff>76200</xdr:rowOff>
    </xdr:from>
    <xdr:to>
      <xdr:col>4</xdr:col>
      <xdr:colOff>466725</xdr:colOff>
      <xdr:row>19</xdr:row>
      <xdr:rowOff>47625</xdr:rowOff>
    </xdr:to>
    <xdr:pic>
      <xdr:nvPicPr>
        <xdr:cNvPr id="1028" name="Picture 4" descr="C:\Users\Walter\Downloads\IS---Kop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76475" y="3124200"/>
          <a:ext cx="1619250" cy="542925"/>
        </a:xfrm>
        <a:prstGeom prst="rect">
          <a:avLst/>
        </a:prstGeom>
        <a:noFill/>
      </xdr:spPr>
    </xdr:pic>
    <xdr:clientData/>
  </xdr:twoCellAnchor>
  <xdr:twoCellAnchor>
    <xdr:from>
      <xdr:col>7</xdr:col>
      <xdr:colOff>600075</xdr:colOff>
      <xdr:row>5</xdr:row>
      <xdr:rowOff>161925</xdr:rowOff>
    </xdr:from>
    <xdr:to>
      <xdr:col>7</xdr:col>
      <xdr:colOff>619125</xdr:colOff>
      <xdr:row>17</xdr:row>
      <xdr:rowOff>57150</xdr:rowOff>
    </xdr:to>
    <xdr:cxnSp macro="">
      <xdr:nvCxnSpPr>
        <xdr:cNvPr id="10" name="Lige forbindelse 9"/>
        <xdr:cNvCxnSpPr/>
      </xdr:nvCxnSpPr>
      <xdr:spPr>
        <a:xfrm>
          <a:off x="6029325" y="1114425"/>
          <a:ext cx="19050" cy="21812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76</xdr:row>
      <xdr:rowOff>57149</xdr:rowOff>
    </xdr:from>
    <xdr:to>
      <xdr:col>26</xdr:col>
      <xdr:colOff>28575</xdr:colOff>
      <xdr:row>110</xdr:row>
      <xdr:rowOff>9525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495300</xdr:colOff>
      <xdr:row>81</xdr:row>
      <xdr:rowOff>76200</xdr:rowOff>
    </xdr:from>
    <xdr:to>
      <xdr:col>8</xdr:col>
      <xdr:colOff>514350</xdr:colOff>
      <xdr:row>96</xdr:row>
      <xdr:rowOff>152400</xdr:rowOff>
    </xdr:to>
    <xdr:cxnSp macro="">
      <xdr:nvCxnSpPr>
        <xdr:cNvPr id="11" name="Lige forbindelse 10"/>
        <xdr:cNvCxnSpPr/>
      </xdr:nvCxnSpPr>
      <xdr:spPr>
        <a:xfrm flipH="1">
          <a:off x="6677025" y="17697450"/>
          <a:ext cx="19050" cy="294322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438150</xdr:colOff>
      <xdr:row>86</xdr:row>
      <xdr:rowOff>57150</xdr:rowOff>
    </xdr:from>
    <xdr:to>
      <xdr:col>13</xdr:col>
      <xdr:colOff>228600</xdr:colOff>
      <xdr:row>89</xdr:row>
      <xdr:rowOff>28575</xdr:rowOff>
    </xdr:to>
    <xdr:pic>
      <xdr:nvPicPr>
        <xdr:cNvPr id="13" name="Picture 2" descr="C:\Users\Walter\Downloads\VAND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43850" y="18640425"/>
          <a:ext cx="1619250" cy="5429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390525</xdr:colOff>
      <xdr:row>90</xdr:row>
      <xdr:rowOff>47625</xdr:rowOff>
    </xdr:from>
    <xdr:to>
      <xdr:col>7</xdr:col>
      <xdr:colOff>9525</xdr:colOff>
      <xdr:row>93</xdr:row>
      <xdr:rowOff>19050</xdr:rowOff>
    </xdr:to>
    <xdr:pic>
      <xdr:nvPicPr>
        <xdr:cNvPr id="14" name="Picture 4" descr="C:\Users\Walter\Downloads\IS---Kop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9525" y="19392900"/>
          <a:ext cx="1619250" cy="5429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0.44755</cdr:x>
      <cdr:y>0.65903</cdr:y>
    </cdr:from>
    <cdr:to>
      <cdr:x>0.539</cdr:x>
      <cdr:y>0.74069</cdr:y>
    </cdr:to>
    <cdr:pic>
      <cdr:nvPicPr>
        <cdr:cNvPr id="2" name="Picture 3" descr="C:\Users\Walter\Downloads\DAMP.gi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924800" y="4381500"/>
          <a:ext cx="1619250" cy="5429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lter/Downloads/Dugpunkt%20i%20k&#248;leska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iagram"/>
    </sheetNames>
    <sheetDataSet>
      <sheetData sheetId="0">
        <row r="5">
          <cell r="A5" t="str">
            <v xml:space="preserve">Temperatur [T °C]     </v>
          </cell>
        </row>
      </sheetData>
    </sheetDataSet>
  </externalBook>
</externalLink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kefasystem.com/da/service/taupunktrechner.html" TargetMode="External"/><Relationship Id="rId1" Type="http://schemas.openxmlformats.org/officeDocument/2006/relationships/hyperlink" Target="http://www.walter-lystfisker.dk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walter-lystfisker.dk/" TargetMode="External"/><Relationship Id="rId1" Type="http://schemas.openxmlformats.org/officeDocument/2006/relationships/hyperlink" Target="https://www.kefasystem.com/da/service/taupunktrechner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walter-lystfisker.dk/" TargetMode="External"/><Relationship Id="rId1" Type="http://schemas.openxmlformats.org/officeDocument/2006/relationships/hyperlink" Target="https://www.kefasystem.com/da/service/taupunktrechner.html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ww.kefasystem.com/da/service/taupunktrechner.html" TargetMode="External"/><Relationship Id="rId1" Type="http://schemas.openxmlformats.org/officeDocument/2006/relationships/hyperlink" Target="http://www.walter-lystfisker.dk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buhl-bonsoe.dk/da/produkter/testo-608-h2-fugtmaaler" TargetMode="External"/><Relationship Id="rId1" Type="http://schemas.openxmlformats.org/officeDocument/2006/relationships/hyperlink" Target="http://www.walter-lystfisker.dk/" TargetMode="External"/><Relationship Id="rId4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walter-lystfisker.dk/" TargetMode="External"/><Relationship Id="rId1" Type="http://schemas.openxmlformats.org/officeDocument/2006/relationships/hyperlink" Target="https://da.wikipedia.org/wiki/Vands_damptryk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51"/>
  <sheetViews>
    <sheetView zoomScale="98" zoomScaleNormal="98" workbookViewId="0">
      <selection activeCell="B3" sqref="B3"/>
    </sheetView>
  </sheetViews>
  <sheetFormatPr defaultRowHeight="18.75"/>
  <cols>
    <col min="1" max="2" width="15.7109375" style="1" customWidth="1"/>
    <col min="3" max="6" width="9.7109375" style="1" customWidth="1"/>
    <col min="7" max="26" width="9.28515625" style="1" customWidth="1"/>
    <col min="27" max="28" width="7.7109375" style="1" customWidth="1"/>
    <col min="29" max="16384" width="9.140625" style="1"/>
  </cols>
  <sheetData>
    <row r="1" spans="1:28" ht="47.25" customHeight="1">
      <c r="A1" s="33"/>
      <c r="B1" s="144"/>
      <c r="C1" s="143"/>
      <c r="D1" s="143" t="s">
        <v>11</v>
      </c>
      <c r="E1" s="143"/>
      <c r="F1" s="143"/>
      <c r="G1" s="143"/>
      <c r="H1" s="34"/>
      <c r="I1" s="151" t="s">
        <v>10</v>
      </c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2"/>
    </row>
    <row r="2" spans="1:28" ht="24" customHeight="1">
      <c r="A2" s="16" t="s">
        <v>167</v>
      </c>
      <c r="B2" s="2">
        <v>21</v>
      </c>
      <c r="C2" s="145" t="s">
        <v>170</v>
      </c>
      <c r="D2" s="144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8"/>
      <c r="R2" s="8"/>
      <c r="S2" s="152">
        <f>243.04*(((17.625*$B$4)/(243.04+$B$4))-LN($B$3/100))/(17.625+LN($B$3/100)-((17.625*$B$4)/(243.04+$B$4)))</f>
        <v>20.957566166043449</v>
      </c>
      <c r="T2" s="153"/>
      <c r="U2" s="154" t="s">
        <v>9</v>
      </c>
      <c r="V2" s="9"/>
      <c r="W2" s="9"/>
      <c r="X2" s="3"/>
      <c r="Y2" s="3"/>
      <c r="Z2" s="3"/>
      <c r="AA2" s="3"/>
      <c r="AB2" s="17"/>
    </row>
    <row r="3" spans="1:28" ht="24" customHeight="1">
      <c r="A3" s="16" t="s">
        <v>2</v>
      </c>
      <c r="B3" s="2">
        <v>60</v>
      </c>
      <c r="C3" s="145" t="s">
        <v>172</v>
      </c>
      <c r="D3" s="144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  <c r="R3" s="8"/>
      <c r="S3" s="152">
        <f>100*EXP((17.625*$B$4)/(243.04+$B$4))/EXP((17.625*$B$2)/(243.04+$B$2))</f>
        <v>59.84374474323976</v>
      </c>
      <c r="T3" s="153"/>
      <c r="U3" s="155" t="s">
        <v>0</v>
      </c>
      <c r="V3" s="9"/>
      <c r="W3" s="9"/>
      <c r="X3" s="3"/>
      <c r="Y3" s="3"/>
      <c r="Z3" s="3"/>
      <c r="AA3" s="3"/>
      <c r="AB3" s="17"/>
    </row>
    <row r="4" spans="1:28" ht="24" customHeight="1">
      <c r="A4" s="16" t="s">
        <v>168</v>
      </c>
      <c r="B4" s="157">
        <f>+S4</f>
        <v>12.9</v>
      </c>
      <c r="C4" s="145" t="s">
        <v>171</v>
      </c>
      <c r="D4" s="144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  <c r="R4" s="8"/>
      <c r="S4" s="156">
        <f>ROUND(243.04*(LN($B$3/100)+((17.625*$B$2)/(243.04+$B$2)))/(17.625-LN($B$3/100)-((17.625*$B$2)/(243.04+$B$2))),1)</f>
        <v>12.9</v>
      </c>
      <c r="T4" s="153"/>
      <c r="U4" s="154" t="s">
        <v>46</v>
      </c>
      <c r="V4" s="9"/>
      <c r="W4" s="9"/>
      <c r="X4" s="3"/>
      <c r="Y4" s="3"/>
      <c r="Z4" s="3"/>
      <c r="AA4" s="3"/>
      <c r="AB4" s="17"/>
    </row>
    <row r="5" spans="1:28" ht="24" customHeight="1">
      <c r="A5" s="16" t="s">
        <v>140</v>
      </c>
      <c r="B5" s="149">
        <f>+Damp!S49</f>
        <v>14.9</v>
      </c>
      <c r="C5" s="150" t="str">
        <f>CONCATENATE("hPa / mbar =  Ved dugpunktet TD ",B4," ⁰C","   NB: 1 hPa = 1 mbar")</f>
        <v>hPa / mbar =  Ved dugpunktet TD 12,9 ⁰C   NB: 1 hPa = 1 mbar</v>
      </c>
      <c r="D5" s="144"/>
      <c r="E5" s="142"/>
      <c r="F5" s="142"/>
      <c r="G5" s="147"/>
      <c r="H5" s="146"/>
      <c r="I5" s="10"/>
      <c r="J5" s="144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9"/>
    </row>
    <row r="6" spans="1:28" ht="24" customHeight="1">
      <c r="A6" s="16" t="s">
        <v>169</v>
      </c>
      <c r="B6" s="149">
        <f>+Damp!I72</f>
        <v>10.98</v>
      </c>
      <c r="C6" s="145" t="s">
        <v>164</v>
      </c>
      <c r="D6" s="144"/>
      <c r="E6" s="142"/>
      <c r="F6" s="142"/>
      <c r="G6" s="147"/>
      <c r="H6" s="146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9"/>
    </row>
    <row r="7" spans="1:28" ht="24" customHeight="1">
      <c r="A7" s="20"/>
      <c r="B7" s="142"/>
      <c r="C7" s="142"/>
      <c r="D7" s="142" t="s">
        <v>12</v>
      </c>
      <c r="E7" s="142"/>
      <c r="F7" s="142"/>
      <c r="G7" s="142"/>
      <c r="H7" s="142"/>
      <c r="I7" s="5" t="s">
        <v>18</v>
      </c>
      <c r="J7" s="5" t="s">
        <v>2</v>
      </c>
      <c r="K7" s="11"/>
      <c r="L7" s="3"/>
      <c r="M7" s="3"/>
      <c r="N7" s="3"/>
      <c r="O7" s="3"/>
      <c r="P7" s="3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21"/>
    </row>
    <row r="8" spans="1:28" ht="24" customHeight="1">
      <c r="A8" s="22"/>
      <c r="B8" s="29"/>
      <c r="C8" s="12"/>
      <c r="D8" s="12"/>
      <c r="E8" s="12"/>
      <c r="F8" s="12"/>
      <c r="G8" s="12"/>
      <c r="H8" s="12"/>
      <c r="I8" s="37">
        <f>+$B$2</f>
        <v>21</v>
      </c>
      <c r="J8" s="37">
        <f>+$B$3</f>
        <v>60</v>
      </c>
      <c r="K8" s="12"/>
      <c r="L8" s="78"/>
      <c r="M8" s="78"/>
      <c r="N8" s="3"/>
      <c r="O8" s="3"/>
      <c r="P8" s="3"/>
      <c r="Q8" s="12"/>
      <c r="R8" s="11"/>
      <c r="S8" s="12"/>
      <c r="T8" s="12"/>
      <c r="U8" s="12"/>
      <c r="V8" s="12"/>
      <c r="W8" s="12"/>
      <c r="X8" s="12"/>
      <c r="Y8" s="12"/>
      <c r="Z8" s="12"/>
      <c r="AA8" s="12"/>
      <c r="AB8" s="19"/>
    </row>
    <row r="9" spans="1:28" ht="24" customHeight="1">
      <c r="A9" s="23"/>
      <c r="B9" s="29"/>
      <c r="C9" s="13"/>
      <c r="D9" s="13"/>
      <c r="E9" s="13"/>
      <c r="F9" s="13"/>
      <c r="G9" s="13"/>
      <c r="H9" s="13"/>
      <c r="I9" s="148" t="str">
        <f>CONCATENATE(I8, $N$10)</f>
        <v>21 °C</v>
      </c>
      <c r="J9" s="148" t="str">
        <f>CONCATENATE(J8," %")</f>
        <v>60 %</v>
      </c>
      <c r="K9" s="13"/>
      <c r="L9" s="3"/>
      <c r="M9" s="3"/>
      <c r="N9" s="3"/>
      <c r="O9" s="3"/>
      <c r="P9" s="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7"/>
    </row>
    <row r="10" spans="1:28" ht="24" customHeight="1">
      <c r="A10" s="23"/>
      <c r="B10" s="5"/>
      <c r="C10" s="13"/>
      <c r="D10" s="13"/>
      <c r="E10" s="13"/>
      <c r="F10" s="13"/>
      <c r="G10" s="13"/>
      <c r="H10" s="13"/>
      <c r="I10" s="242" t="s">
        <v>19</v>
      </c>
      <c r="J10" s="242"/>
      <c r="K10" s="242"/>
      <c r="L10" s="242"/>
      <c r="M10" s="141">
        <f>ROUND(J17*N13/(J16-N13),1)</f>
        <v>12.9</v>
      </c>
      <c r="N10" s="77" t="s">
        <v>22</v>
      </c>
      <c r="O10" s="245" t="s">
        <v>21</v>
      </c>
      <c r="P10" s="245"/>
      <c r="Q10" s="13"/>
      <c r="R10" s="102" t="s">
        <v>27</v>
      </c>
      <c r="S10" s="13"/>
      <c r="T10" s="13"/>
      <c r="U10" s="13"/>
      <c r="V10" s="13"/>
      <c r="W10" s="13"/>
      <c r="X10" s="13"/>
      <c r="Y10" s="13"/>
      <c r="Z10" s="13"/>
      <c r="AA10" s="13"/>
      <c r="AB10" s="17"/>
    </row>
    <row r="11" spans="1:28" ht="24" customHeight="1">
      <c r="A11" s="23"/>
      <c r="B11" s="5"/>
      <c r="C11" s="14"/>
      <c r="D11" s="14"/>
      <c r="E11" s="14"/>
      <c r="F11" s="14"/>
      <c r="G11" s="14"/>
      <c r="H11" s="14"/>
      <c r="I11" s="14"/>
      <c r="J11" s="14"/>
      <c r="K11" s="14"/>
      <c r="L11" s="3"/>
      <c r="M11" s="3"/>
      <c r="N11" s="3"/>
      <c r="O11" s="3"/>
      <c r="P11" s="3"/>
      <c r="Q11" s="14"/>
      <c r="R11" s="102" t="s">
        <v>44</v>
      </c>
      <c r="S11" s="14"/>
      <c r="T11" s="14"/>
      <c r="U11" s="14"/>
      <c r="V11" s="14"/>
      <c r="W11" s="14"/>
      <c r="X11" s="14"/>
      <c r="Y11" s="14"/>
      <c r="Z11" s="14"/>
      <c r="AA11" s="14"/>
      <c r="AB11" s="17"/>
    </row>
    <row r="12" spans="1:28" ht="24" customHeight="1">
      <c r="A12" s="23"/>
      <c r="B12" s="26"/>
      <c r="C12" s="15"/>
      <c r="D12" s="3"/>
      <c r="E12" s="3"/>
      <c r="F12" s="3"/>
      <c r="G12" s="3"/>
      <c r="H12" s="3"/>
      <c r="I12" s="3" t="s">
        <v>13</v>
      </c>
      <c r="J12" s="14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15"/>
      <c r="X12" s="3"/>
      <c r="Y12" s="3"/>
      <c r="Z12" s="3"/>
      <c r="AA12" s="3"/>
      <c r="AB12" s="17"/>
    </row>
    <row r="13" spans="1:28" ht="24" customHeight="1">
      <c r="A13" s="23"/>
      <c r="B13" s="3"/>
      <c r="C13" s="3"/>
      <c r="D13" s="3"/>
      <c r="E13" s="3"/>
      <c r="F13" s="3"/>
      <c r="G13" s="3"/>
      <c r="H13" s="3"/>
      <c r="I13" s="243" t="s">
        <v>20</v>
      </c>
      <c r="J13" s="243"/>
      <c r="K13" s="243"/>
      <c r="L13" s="243"/>
      <c r="M13" s="243"/>
      <c r="N13" s="244">
        <f>L16/L17+LN(J8/100)</f>
        <v>0.89106846204769319</v>
      </c>
      <c r="O13" s="244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7"/>
    </row>
    <row r="14" spans="1:28" ht="24" customHeight="1">
      <c r="A14" s="23"/>
      <c r="B14" s="3"/>
      <c r="C14" s="3"/>
      <c r="D14" s="3"/>
      <c r="E14" s="3"/>
      <c r="F14" s="3"/>
      <c r="G14" s="3"/>
      <c r="H14" s="3"/>
      <c r="I14" s="240" t="s">
        <v>49</v>
      </c>
      <c r="J14" s="240"/>
      <c r="K14" s="3" t="s">
        <v>50</v>
      </c>
      <c r="L14" s="3"/>
      <c r="M14" s="3"/>
      <c r="N14" s="241">
        <f>LN(B3/100)</f>
        <v>-0.51082562376599072</v>
      </c>
      <c r="O14" s="241"/>
      <c r="P14" s="3"/>
      <c r="Q14" s="241">
        <f>LN(B3)-LN(100)</f>
        <v>-0.51082562376599139</v>
      </c>
      <c r="R14" s="241"/>
      <c r="S14" s="3"/>
      <c r="T14" s="3"/>
      <c r="U14" s="3"/>
      <c r="V14" s="3"/>
      <c r="W14" s="3"/>
      <c r="X14" s="3"/>
      <c r="Y14" s="3"/>
      <c r="Z14" s="3"/>
      <c r="AA14" s="3"/>
      <c r="AB14" s="17"/>
    </row>
    <row r="15" spans="1:28" ht="24" customHeight="1">
      <c r="A15" s="23"/>
      <c r="B15" s="3"/>
      <c r="C15" s="3"/>
      <c r="D15" s="3"/>
      <c r="E15" s="3"/>
      <c r="F15" s="3"/>
      <c r="G15" s="3"/>
      <c r="H15" s="3"/>
      <c r="I15" s="3" t="s">
        <v>13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7"/>
    </row>
    <row r="16" spans="1:28" ht="24" customHeight="1">
      <c r="A16" s="23"/>
      <c r="B16" s="3"/>
      <c r="C16" s="3"/>
      <c r="D16" s="3"/>
      <c r="E16" s="3"/>
      <c r="F16" s="3"/>
      <c r="G16" s="3"/>
      <c r="H16" s="3"/>
      <c r="I16" s="78" t="s">
        <v>14</v>
      </c>
      <c r="J16" s="78">
        <v>17.27</v>
      </c>
      <c r="K16" s="78" t="s">
        <v>15</v>
      </c>
      <c r="L16" s="78">
        <f>J16*I8</f>
        <v>362.67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17"/>
    </row>
    <row r="17" spans="1:28" ht="24" customHeight="1">
      <c r="A17" s="23"/>
      <c r="B17" s="3"/>
      <c r="C17" s="3"/>
      <c r="D17" s="3"/>
      <c r="E17" s="3"/>
      <c r="F17" s="3"/>
      <c r="G17" s="3"/>
      <c r="H17" s="3"/>
      <c r="I17" s="78" t="s">
        <v>16</v>
      </c>
      <c r="J17" s="78">
        <v>237.7</v>
      </c>
      <c r="K17" s="78" t="s">
        <v>17</v>
      </c>
      <c r="L17" s="14">
        <f>J17+I8</f>
        <v>258.7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17"/>
    </row>
    <row r="18" spans="1:28" ht="24" customHeight="1">
      <c r="A18" s="23"/>
      <c r="B18" s="38" t="str">
        <f>CONCATENATE("Man kan bestemme, at i et rum med en temperatur på ",I9," og en relativ luftfugtighed på ",J9," vil kondensatet dannes på overflader med en temperatur på ",M10,N10," og derunder")</f>
        <v>Man kan bestemme, at i et rum med en temperatur på 21 °C og en relativ luftfugtighed på 60 % vil kondensatet dannes på overflader med en temperatur på 12,9 °C og derunder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17"/>
    </row>
    <row r="19" spans="1:28" ht="24" customHeight="1">
      <c r="A19" s="23"/>
      <c r="B19" s="144"/>
      <c r="C19" s="41"/>
      <c r="D19" s="41" t="s">
        <v>23</v>
      </c>
      <c r="E19" s="41"/>
      <c r="F19" s="41"/>
      <c r="G19" s="41"/>
      <c r="H19" s="41"/>
      <c r="I19" s="3"/>
      <c r="J19" s="3"/>
      <c r="K19" s="3"/>
      <c r="L19" s="39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17"/>
    </row>
    <row r="20" spans="1:28" ht="24" customHeight="1">
      <c r="A20" s="23"/>
      <c r="B20" s="246" t="s">
        <v>141</v>
      </c>
      <c r="C20" s="247"/>
      <c r="D20" s="247"/>
      <c r="E20" s="247"/>
      <c r="F20" s="247"/>
      <c r="G20" s="103" t="s">
        <v>26</v>
      </c>
      <c r="H20" s="104"/>
      <c r="I20" s="103"/>
      <c r="J20" s="3"/>
      <c r="K20" s="3"/>
      <c r="L20" s="39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17"/>
    </row>
    <row r="21" spans="1:28" ht="24" customHeight="1">
      <c r="A21" s="23"/>
      <c r="B21" s="40"/>
      <c r="C21" s="3"/>
      <c r="D21" s="3"/>
      <c r="E21" s="3"/>
      <c r="F21" s="3"/>
      <c r="G21" s="3"/>
      <c r="H21" s="3"/>
      <c r="I21" s="3"/>
      <c r="J21" s="3"/>
      <c r="K21" s="3"/>
      <c r="L21" s="39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17"/>
    </row>
    <row r="22" spans="1:28" ht="24" customHeight="1">
      <c r="A22" s="23"/>
      <c r="B22" s="5" t="s">
        <v>18</v>
      </c>
      <c r="C22" s="5" t="s">
        <v>2</v>
      </c>
      <c r="D22" s="3"/>
      <c r="E22" s="3"/>
      <c r="F22" s="3"/>
      <c r="G22" s="3"/>
      <c r="H22" s="3"/>
      <c r="I22" s="254" t="s">
        <v>121</v>
      </c>
      <c r="J22" s="254"/>
      <c r="K22" s="254"/>
      <c r="L22" s="42"/>
      <c r="M22" s="141">
        <f>B23-(1-D23)/0.05</f>
        <v>13</v>
      </c>
      <c r="N22" s="77" t="s">
        <v>22</v>
      </c>
      <c r="O22" s="245" t="s">
        <v>21</v>
      </c>
      <c r="P22" s="245"/>
      <c r="Q22" s="255" t="str">
        <f>IF(B3&lt;50,"Denne formel må ikke bruges for luftfugtigheden skal værre større end 50%","")</f>
        <v/>
      </c>
      <c r="R22" s="255"/>
      <c r="S22" s="255"/>
      <c r="T22" s="255"/>
      <c r="U22" s="255"/>
      <c r="V22" s="255"/>
      <c r="W22" s="255"/>
      <c r="X22" s="255"/>
      <c r="Y22" s="255"/>
      <c r="Z22" s="255"/>
      <c r="AA22" s="255"/>
      <c r="AB22" s="17"/>
    </row>
    <row r="23" spans="1:28" ht="24" customHeight="1">
      <c r="A23" s="23"/>
      <c r="B23" s="37">
        <f>+$B$2</f>
        <v>21</v>
      </c>
      <c r="C23" s="37">
        <f>+$B$3</f>
        <v>60</v>
      </c>
      <c r="D23" s="78">
        <f>+C23/100</f>
        <v>0.6</v>
      </c>
      <c r="E23" s="3" t="s">
        <v>24</v>
      </c>
      <c r="F23" s="3"/>
      <c r="G23" s="3"/>
      <c r="H23" s="3"/>
      <c r="I23" s="3"/>
      <c r="J23" s="3"/>
      <c r="K23" s="3"/>
      <c r="L23" s="39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17"/>
    </row>
    <row r="24" spans="1:28" ht="24" customHeight="1">
      <c r="A24" s="23"/>
      <c r="B24" s="13" t="str">
        <f>CONCATENATE(B23, $N$10)</f>
        <v>21 °C</v>
      </c>
      <c r="C24" s="13" t="str">
        <f>CONCATENATE(C23," %")</f>
        <v>60 %</v>
      </c>
      <c r="D24" s="3" t="s">
        <v>25</v>
      </c>
      <c r="E24" s="3"/>
      <c r="F24" s="3"/>
      <c r="G24" s="3"/>
      <c r="H24" s="3"/>
      <c r="I24" s="3"/>
      <c r="J24" s="3"/>
      <c r="K24" s="3"/>
      <c r="L24" s="39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17"/>
    </row>
    <row r="25" spans="1:28" ht="24" customHeight="1">
      <c r="A25" s="23"/>
      <c r="B25" s="105" t="s">
        <v>45</v>
      </c>
      <c r="C25" s="3"/>
      <c r="D25" s="3"/>
      <c r="E25" s="3"/>
      <c r="F25" s="3"/>
      <c r="G25" s="3"/>
      <c r="H25" s="3"/>
      <c r="I25" s="3"/>
      <c r="J25" s="3"/>
      <c r="K25" s="3"/>
      <c r="L25" s="39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17"/>
    </row>
    <row r="26" spans="1:28" ht="24" customHeight="1">
      <c r="A26" s="2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17"/>
    </row>
    <row r="27" spans="1:28" ht="24" customHeight="1">
      <c r="A27" s="249" t="str">
        <f>CONCATENATE("Dugpunktet ved ",B2,U2," og ",B3," % luftfugtighed er ",B4,U4,Tabel!B17,Tabel!L17,Tabel!M17)</f>
        <v>Dugpunktet ved 21°C og 60 % luftfugtighed er 12,9 °C. Hvilket vil sige, at temperaturen på røgeovnens riste og sider i dette tilfælde bør være minimum: 15,9 ⁰C</v>
      </c>
      <c r="B27" s="250"/>
      <c r="C27" s="250"/>
      <c r="D27" s="250"/>
      <c r="E27" s="250"/>
      <c r="F27" s="250"/>
      <c r="G27" s="250"/>
      <c r="H27" s="250"/>
      <c r="I27" s="250"/>
      <c r="J27" s="250"/>
      <c r="K27" s="250"/>
      <c r="L27" s="250"/>
      <c r="M27" s="250"/>
      <c r="N27" s="250"/>
      <c r="O27" s="250"/>
      <c r="P27" s="250"/>
      <c r="Q27" s="250"/>
      <c r="R27" s="250"/>
      <c r="S27" s="250"/>
      <c r="T27" s="250"/>
      <c r="U27" s="250"/>
      <c r="V27" s="250"/>
      <c r="W27" s="250"/>
      <c r="X27" s="250"/>
      <c r="Y27" s="250"/>
      <c r="Z27" s="250"/>
      <c r="AA27" s="250"/>
      <c r="AB27" s="251"/>
    </row>
    <row r="28" spans="1:28" ht="24" customHeight="1">
      <c r="A28" s="23"/>
      <c r="B28" s="79"/>
      <c r="C28" s="79"/>
      <c r="D28" s="79"/>
      <c r="E28" s="79"/>
      <c r="F28" s="79"/>
      <c r="G28" s="79"/>
      <c r="H28" s="4" t="s">
        <v>4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79"/>
      <c r="W28" s="3"/>
      <c r="X28" s="3"/>
      <c r="Y28" s="3"/>
      <c r="Z28" s="3"/>
      <c r="AA28" s="3"/>
      <c r="AB28" s="17"/>
    </row>
    <row r="29" spans="1:28" ht="24" customHeight="1">
      <c r="A29" s="23"/>
      <c r="B29" s="3"/>
      <c r="C29" s="3"/>
      <c r="D29" s="3"/>
      <c r="E29" s="3"/>
      <c r="F29" s="3"/>
      <c r="G29" s="3"/>
      <c r="H29" s="232" t="s">
        <v>5</v>
      </c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3"/>
      <c r="V29" s="3"/>
      <c r="W29" s="3"/>
      <c r="X29" s="3"/>
      <c r="Y29" s="3"/>
      <c r="Z29" s="3"/>
      <c r="AA29" s="3"/>
      <c r="AB29" s="17"/>
    </row>
    <row r="30" spans="1:28" ht="24" customHeight="1">
      <c r="A30" s="23"/>
      <c r="B30" s="3"/>
      <c r="C30" s="3"/>
      <c r="D30" s="3"/>
      <c r="E30" s="3"/>
      <c r="F30" s="3"/>
      <c r="G30" s="3"/>
      <c r="H30" s="231" t="s">
        <v>7</v>
      </c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3"/>
      <c r="V30" s="3"/>
      <c r="W30" s="3"/>
      <c r="X30" s="3"/>
      <c r="Y30" s="3"/>
      <c r="Z30" s="3"/>
      <c r="AA30" s="3"/>
      <c r="AB30" s="17"/>
    </row>
    <row r="31" spans="1:28" ht="24" customHeight="1">
      <c r="A31" s="23"/>
      <c r="B31" s="3"/>
      <c r="C31" s="3"/>
      <c r="D31" s="3"/>
      <c r="E31" s="3"/>
      <c r="F31" s="3"/>
      <c r="G31" s="3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3"/>
      <c r="V31" s="3"/>
      <c r="W31" s="3"/>
      <c r="X31" s="3"/>
      <c r="Y31" s="3"/>
      <c r="Z31" s="3"/>
      <c r="AA31" s="3"/>
      <c r="AB31" s="17"/>
    </row>
    <row r="32" spans="1:28" ht="24" customHeight="1" thickBot="1">
      <c r="A32" s="24" t="s">
        <v>6</v>
      </c>
      <c r="B32" s="106" t="s">
        <v>37</v>
      </c>
      <c r="C32" s="25"/>
      <c r="D32" s="25"/>
      <c r="E32" s="25"/>
      <c r="F32" s="25"/>
      <c r="G32" s="25"/>
      <c r="H32" s="248" t="s">
        <v>133</v>
      </c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5"/>
      <c r="V32" s="25"/>
      <c r="W32" s="25"/>
      <c r="X32" s="25"/>
      <c r="Y32" s="25"/>
      <c r="Z32" s="25"/>
      <c r="AA32" s="252" t="s">
        <v>8</v>
      </c>
      <c r="AB32" s="253"/>
    </row>
    <row r="34" spans="2:2">
      <c r="B34"/>
    </row>
    <row r="51" spans="9:14">
      <c r="I51" s="28"/>
      <c r="J51" s="28"/>
      <c r="K51" s="28"/>
      <c r="L51" s="28"/>
      <c r="M51" s="28"/>
      <c r="N51" s="27"/>
    </row>
  </sheetData>
  <sheetProtection password="D7AA" sheet="1" objects="1" scenarios="1"/>
  <mergeCells count="14">
    <mergeCell ref="B20:F20"/>
    <mergeCell ref="H32:T32"/>
    <mergeCell ref="A27:AB27"/>
    <mergeCell ref="AA32:AB32"/>
    <mergeCell ref="I22:K22"/>
    <mergeCell ref="O22:P22"/>
    <mergeCell ref="Q22:AA22"/>
    <mergeCell ref="I14:J14"/>
    <mergeCell ref="N14:O14"/>
    <mergeCell ref="Q14:R14"/>
    <mergeCell ref="I10:L10"/>
    <mergeCell ref="I13:M13"/>
    <mergeCell ref="N13:O13"/>
    <mergeCell ref="O10:P10"/>
  </mergeCells>
  <hyperlinks>
    <hyperlink ref="H29" r:id="rId1"/>
    <hyperlink ref="B32" r:id="rId2" display="https://www.kefasystem.com/da/service/taupunktrechner.html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3"/>
  <sheetViews>
    <sheetView zoomScaleNormal="100" workbookViewId="0">
      <selection sqref="A1:N1"/>
    </sheetView>
  </sheetViews>
  <sheetFormatPr defaultRowHeight="18.75"/>
  <cols>
    <col min="1" max="1" width="6.7109375" style="43" customWidth="1"/>
    <col min="2" max="2" width="17.7109375" style="43" customWidth="1"/>
    <col min="3" max="13" width="20.7109375" style="43" customWidth="1"/>
    <col min="14" max="14" width="6.7109375" style="43" customWidth="1"/>
    <col min="15" max="16384" width="9.140625" style="43"/>
  </cols>
  <sheetData>
    <row r="1" spans="1:14" ht="18" customHeight="1" thickBot="1">
      <c r="A1" s="257"/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9"/>
    </row>
    <row r="2" spans="1:14" ht="66" customHeight="1" thickBot="1">
      <c r="A2" s="44"/>
      <c r="B2" s="260" t="s">
        <v>38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2"/>
      <c r="N2" s="45"/>
    </row>
    <row r="3" spans="1:14" ht="30" customHeight="1">
      <c r="A3" s="44"/>
      <c r="B3" s="69" t="s">
        <v>28</v>
      </c>
      <c r="C3" s="70">
        <v>0</v>
      </c>
      <c r="D3" s="70">
        <v>2.5</v>
      </c>
      <c r="E3" s="70">
        <v>5</v>
      </c>
      <c r="F3" s="70">
        <v>7.5</v>
      </c>
      <c r="G3" s="70">
        <v>10</v>
      </c>
      <c r="H3" s="70">
        <v>12.5</v>
      </c>
      <c r="I3" s="70">
        <v>15</v>
      </c>
      <c r="J3" s="70">
        <v>17.5</v>
      </c>
      <c r="K3" s="75">
        <v>20</v>
      </c>
      <c r="L3" s="70">
        <v>22.5</v>
      </c>
      <c r="M3" s="71">
        <v>25</v>
      </c>
      <c r="N3" s="45"/>
    </row>
    <row r="4" spans="1:14" ht="30" customHeight="1">
      <c r="A4" s="44"/>
      <c r="B4" s="72">
        <v>20</v>
      </c>
      <c r="C4" s="46">
        <v>-20</v>
      </c>
      <c r="D4" s="46">
        <v>-18</v>
      </c>
      <c r="E4" s="46">
        <v>-16</v>
      </c>
      <c r="F4" s="46">
        <v>-14</v>
      </c>
      <c r="G4" s="46">
        <v>12</v>
      </c>
      <c r="H4" s="46">
        <v>-9.8000000000000007</v>
      </c>
      <c r="I4" s="46">
        <v>-7.7</v>
      </c>
      <c r="J4" s="46">
        <v>-5.6</v>
      </c>
      <c r="K4" s="47">
        <v>-3.6</v>
      </c>
      <c r="L4" s="46">
        <v>-1.5</v>
      </c>
      <c r="M4" s="48">
        <v>-0.5</v>
      </c>
      <c r="N4" s="45"/>
    </row>
    <row r="5" spans="1:14" ht="30" customHeight="1">
      <c r="A5" s="44"/>
      <c r="B5" s="72">
        <v>30</v>
      </c>
      <c r="C5" s="46">
        <v>-15</v>
      </c>
      <c r="D5" s="46">
        <v>-13</v>
      </c>
      <c r="E5" s="46">
        <v>-11</v>
      </c>
      <c r="F5" s="46">
        <v>-8.9</v>
      </c>
      <c r="G5" s="46">
        <v>-6.7</v>
      </c>
      <c r="H5" s="46">
        <v>-4.5</v>
      </c>
      <c r="I5" s="46">
        <v>-2.4</v>
      </c>
      <c r="J5" s="46">
        <v>-0.2</v>
      </c>
      <c r="K5" s="47">
        <v>1.9</v>
      </c>
      <c r="L5" s="46">
        <v>4.0999999999999996</v>
      </c>
      <c r="M5" s="48">
        <v>6.2</v>
      </c>
      <c r="N5" s="45"/>
    </row>
    <row r="6" spans="1:14" ht="30" customHeight="1">
      <c r="A6" s="44"/>
      <c r="B6" s="74">
        <v>40</v>
      </c>
      <c r="C6" s="47">
        <v>-12</v>
      </c>
      <c r="D6" s="47">
        <v>-9.6999999999999993</v>
      </c>
      <c r="E6" s="47">
        <v>-7.4</v>
      </c>
      <c r="F6" s="47">
        <v>-5.2</v>
      </c>
      <c r="G6" s="47">
        <v>-2.9</v>
      </c>
      <c r="H6" s="47">
        <v>-0.7</v>
      </c>
      <c r="I6" s="47">
        <v>1.5</v>
      </c>
      <c r="J6" s="47">
        <v>3.8</v>
      </c>
      <c r="K6" s="76">
        <v>6</v>
      </c>
      <c r="L6" s="46">
        <v>8.1999999999999993</v>
      </c>
      <c r="M6" s="48">
        <v>10.5</v>
      </c>
      <c r="N6" s="45"/>
    </row>
    <row r="7" spans="1:14" ht="30" customHeight="1">
      <c r="A7" s="44"/>
      <c r="B7" s="72">
        <v>50</v>
      </c>
      <c r="C7" s="46">
        <v>-9.1</v>
      </c>
      <c r="D7" s="46">
        <v>-6.8</v>
      </c>
      <c r="E7" s="46">
        <v>-4.5</v>
      </c>
      <c r="F7" s="46">
        <v>-2.2000000000000002</v>
      </c>
      <c r="G7" s="46">
        <v>0.1</v>
      </c>
      <c r="H7" s="46">
        <v>2.4</v>
      </c>
      <c r="I7" s="46">
        <v>4.7</v>
      </c>
      <c r="J7" s="46">
        <v>7</v>
      </c>
      <c r="K7" s="46">
        <v>9.3000000000000007</v>
      </c>
      <c r="L7" s="46">
        <v>11.6</v>
      </c>
      <c r="M7" s="48">
        <v>13.9</v>
      </c>
      <c r="N7" s="45"/>
    </row>
    <row r="8" spans="1:14" ht="30" customHeight="1">
      <c r="A8" s="44"/>
      <c r="B8" s="72">
        <v>60</v>
      </c>
      <c r="C8" s="46">
        <v>-6.8</v>
      </c>
      <c r="D8" s="46">
        <v>-4.4000000000000004</v>
      </c>
      <c r="E8" s="46">
        <v>-2.1</v>
      </c>
      <c r="F8" s="46">
        <v>0.3</v>
      </c>
      <c r="G8" s="46">
        <v>2.6</v>
      </c>
      <c r="H8" s="46">
        <v>5</v>
      </c>
      <c r="I8" s="46">
        <v>7.3</v>
      </c>
      <c r="J8" s="46">
        <v>9.6999999999999993</v>
      </c>
      <c r="K8" s="46">
        <v>12</v>
      </c>
      <c r="L8" s="46">
        <v>14.4</v>
      </c>
      <c r="M8" s="48">
        <v>16.7</v>
      </c>
      <c r="N8" s="45"/>
    </row>
    <row r="9" spans="1:14" ht="30" customHeight="1">
      <c r="A9" s="44"/>
      <c r="B9" s="72">
        <v>70</v>
      </c>
      <c r="C9" s="46">
        <v>-4.8</v>
      </c>
      <c r="D9" s="46">
        <v>-2.4</v>
      </c>
      <c r="E9" s="46">
        <v>0</v>
      </c>
      <c r="F9" s="46">
        <v>2.4</v>
      </c>
      <c r="G9" s="46">
        <v>4.8</v>
      </c>
      <c r="H9" s="46">
        <v>7.2</v>
      </c>
      <c r="I9" s="46">
        <v>9.6</v>
      </c>
      <c r="J9" s="46">
        <v>12</v>
      </c>
      <c r="K9" s="46">
        <v>14.4</v>
      </c>
      <c r="L9" s="46">
        <v>16.8</v>
      </c>
      <c r="M9" s="48">
        <v>19.100000000000001</v>
      </c>
      <c r="N9" s="45"/>
    </row>
    <row r="10" spans="1:14" ht="30" customHeight="1">
      <c r="A10" s="44"/>
      <c r="B10" s="72">
        <v>80</v>
      </c>
      <c r="C10" s="46">
        <v>-3</v>
      </c>
      <c r="D10" s="46">
        <v>-0.6</v>
      </c>
      <c r="E10" s="46">
        <v>1.9</v>
      </c>
      <c r="F10" s="46">
        <v>4.3</v>
      </c>
      <c r="G10" s="46">
        <v>6.7</v>
      </c>
      <c r="H10" s="46">
        <v>9.1999999999999993</v>
      </c>
      <c r="I10" s="46">
        <v>11.6</v>
      </c>
      <c r="J10" s="46">
        <v>14</v>
      </c>
      <c r="K10" s="46">
        <v>16.399999999999999</v>
      </c>
      <c r="L10" s="46">
        <v>18.899999999999999</v>
      </c>
      <c r="M10" s="48">
        <v>21.3</v>
      </c>
      <c r="N10" s="45"/>
    </row>
    <row r="11" spans="1:14" ht="30" customHeight="1">
      <c r="A11" s="44"/>
      <c r="B11" s="72">
        <v>90</v>
      </c>
      <c r="C11" s="46">
        <v>-1.4</v>
      </c>
      <c r="D11" s="46">
        <v>1</v>
      </c>
      <c r="E11" s="46">
        <v>3.5</v>
      </c>
      <c r="F11" s="46">
        <v>6</v>
      </c>
      <c r="G11" s="46">
        <v>8.4</v>
      </c>
      <c r="H11" s="46">
        <v>10.9</v>
      </c>
      <c r="I11" s="46">
        <v>13.4</v>
      </c>
      <c r="J11" s="46">
        <v>15.8</v>
      </c>
      <c r="K11" s="46">
        <v>18.3</v>
      </c>
      <c r="L11" s="46">
        <v>20.8</v>
      </c>
      <c r="M11" s="48">
        <v>23.2</v>
      </c>
      <c r="N11" s="45"/>
    </row>
    <row r="12" spans="1:14" ht="30" customHeight="1" thickBot="1">
      <c r="A12" s="44"/>
      <c r="B12" s="73">
        <v>100</v>
      </c>
      <c r="C12" s="49">
        <v>0</v>
      </c>
      <c r="D12" s="49">
        <v>2.5</v>
      </c>
      <c r="E12" s="49">
        <v>5</v>
      </c>
      <c r="F12" s="49">
        <v>7.5</v>
      </c>
      <c r="G12" s="49">
        <v>10</v>
      </c>
      <c r="H12" s="49">
        <v>12.5</v>
      </c>
      <c r="I12" s="49">
        <v>15</v>
      </c>
      <c r="J12" s="49">
        <v>17.5</v>
      </c>
      <c r="K12" s="49">
        <v>20</v>
      </c>
      <c r="L12" s="49">
        <v>22.5</v>
      </c>
      <c r="M12" s="50">
        <v>25</v>
      </c>
      <c r="N12" s="45"/>
    </row>
    <row r="13" spans="1:14">
      <c r="A13" s="44"/>
      <c r="B13" s="51" t="s">
        <v>40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45"/>
    </row>
    <row r="14" spans="1:14" ht="21">
      <c r="A14" s="44"/>
      <c r="B14" s="52" t="s">
        <v>29</v>
      </c>
      <c r="C14" s="52"/>
      <c r="D14" s="52"/>
      <c r="E14" s="52"/>
      <c r="F14" s="67">
        <f>+Dugpunkt!B2</f>
        <v>21</v>
      </c>
      <c r="G14" s="53" t="s">
        <v>30</v>
      </c>
      <c r="H14" s="263" t="s">
        <v>31</v>
      </c>
      <c r="I14" s="263"/>
      <c r="J14" s="263"/>
      <c r="K14" s="263"/>
      <c r="L14" s="68">
        <f>+Dugpunkt!B3</f>
        <v>60</v>
      </c>
      <c r="M14" s="53" t="s">
        <v>32</v>
      </c>
      <c r="N14" s="45"/>
    </row>
    <row r="15" spans="1:14" ht="21">
      <c r="A15" s="44"/>
      <c r="B15" s="54" t="s">
        <v>33</v>
      </c>
      <c r="C15" s="55"/>
      <c r="D15" s="55"/>
      <c r="E15" s="55"/>
      <c r="F15" s="55"/>
      <c r="G15" s="55"/>
      <c r="H15" s="51"/>
      <c r="I15" s="51"/>
      <c r="J15" s="68">
        <f>+Dugpunkt!B4</f>
        <v>12.9</v>
      </c>
      <c r="K15" s="53" t="s">
        <v>30</v>
      </c>
      <c r="L15" s="55" t="s">
        <v>34</v>
      </c>
      <c r="M15" s="51"/>
      <c r="N15" s="45"/>
    </row>
    <row r="16" spans="1:14" ht="21">
      <c r="A16" s="44"/>
      <c r="B16" s="55" t="s">
        <v>35</v>
      </c>
      <c r="C16" s="55"/>
      <c r="D16" s="55"/>
      <c r="E16" s="55"/>
      <c r="F16" s="55"/>
      <c r="G16" s="55"/>
      <c r="H16" s="55"/>
      <c r="I16" s="51"/>
      <c r="J16" s="68">
        <v>3</v>
      </c>
      <c r="K16" s="53" t="s">
        <v>30</v>
      </c>
      <c r="L16" s="55" t="s">
        <v>36</v>
      </c>
      <c r="M16" s="51"/>
      <c r="N16" s="45"/>
    </row>
    <row r="17" spans="1:14" ht="21">
      <c r="A17" s="44"/>
      <c r="B17" s="56" t="s">
        <v>51</v>
      </c>
      <c r="C17" s="55"/>
      <c r="D17" s="55"/>
      <c r="E17" s="55"/>
      <c r="F17" s="55"/>
      <c r="G17" s="55"/>
      <c r="H17" s="55"/>
      <c r="I17" s="55"/>
      <c r="J17" s="55"/>
      <c r="K17" s="51"/>
      <c r="L17" s="57">
        <f>J15+J16</f>
        <v>15.9</v>
      </c>
      <c r="M17" s="53" t="s">
        <v>47</v>
      </c>
      <c r="N17" s="45"/>
    </row>
    <row r="18" spans="1:14" ht="21">
      <c r="A18" s="44"/>
      <c r="B18" s="55" t="s">
        <v>41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1"/>
      <c r="N18" s="45"/>
    </row>
    <row r="19" spans="1:14">
      <c r="A19" s="44"/>
      <c r="B19" s="51" t="s">
        <v>39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45"/>
    </row>
    <row r="20" spans="1:14" ht="21">
      <c r="A20" s="44"/>
      <c r="B20" s="51"/>
      <c r="C20" s="51"/>
      <c r="D20" s="51"/>
      <c r="E20" s="51"/>
      <c r="F20" s="264" t="s">
        <v>4</v>
      </c>
      <c r="G20" s="264"/>
      <c r="H20" s="264"/>
      <c r="I20" s="264"/>
      <c r="J20" s="59"/>
      <c r="K20" s="59"/>
      <c r="L20" s="59"/>
      <c r="M20" s="59"/>
      <c r="N20" s="60"/>
    </row>
    <row r="21" spans="1:14" ht="21">
      <c r="A21" s="44"/>
      <c r="B21" s="58" t="s">
        <v>37</v>
      </c>
      <c r="C21" s="51"/>
      <c r="D21" s="51"/>
      <c r="E21" s="51"/>
      <c r="F21" s="265" t="s">
        <v>5</v>
      </c>
      <c r="G21" s="265"/>
      <c r="H21" s="265"/>
      <c r="I21" s="265"/>
      <c r="J21" s="61"/>
      <c r="K21" s="61"/>
      <c r="L21" s="61"/>
      <c r="M21" s="61"/>
      <c r="N21" s="62"/>
    </row>
    <row r="22" spans="1:14" ht="21">
      <c r="A22" s="44"/>
      <c r="B22" s="51" t="s">
        <v>6</v>
      </c>
      <c r="C22" s="51"/>
      <c r="D22" s="51"/>
      <c r="E22" s="51"/>
      <c r="F22" s="266" t="s">
        <v>7</v>
      </c>
      <c r="G22" s="266"/>
      <c r="H22" s="266"/>
      <c r="I22" s="266"/>
      <c r="J22" s="63"/>
      <c r="K22" s="63"/>
      <c r="L22" s="267" t="s">
        <v>8</v>
      </c>
      <c r="M22" s="267"/>
      <c r="N22" s="64"/>
    </row>
    <row r="23" spans="1:14" ht="18" customHeight="1" thickBot="1">
      <c r="A23" s="65"/>
      <c r="B23" s="256"/>
      <c r="C23" s="256"/>
      <c r="D23" s="256"/>
      <c r="E23" s="256"/>
      <c r="F23" s="256"/>
      <c r="G23" s="256"/>
      <c r="H23" s="256"/>
      <c r="I23" s="256"/>
      <c r="J23" s="256"/>
      <c r="K23" s="256"/>
      <c r="L23" s="256"/>
      <c r="M23" s="256"/>
      <c r="N23" s="66"/>
    </row>
  </sheetData>
  <sheetProtection password="D7AA" sheet="1" objects="1" scenarios="1"/>
  <mergeCells count="8">
    <mergeCell ref="B23:M23"/>
    <mergeCell ref="A1:N1"/>
    <mergeCell ref="B2:M2"/>
    <mergeCell ref="H14:K14"/>
    <mergeCell ref="F20:I20"/>
    <mergeCell ref="F21:I21"/>
    <mergeCell ref="F22:I22"/>
    <mergeCell ref="L22:M22"/>
  </mergeCells>
  <hyperlinks>
    <hyperlink ref="B21" r:id="rId1" display="https://www.kefasystem.com/da/service/taupunktrechner.html"/>
    <hyperlink ref="F21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36"/>
  <sheetViews>
    <sheetView workbookViewId="0"/>
  </sheetViews>
  <sheetFormatPr defaultRowHeight="18.75"/>
  <cols>
    <col min="1" max="1" width="4.7109375" style="43" customWidth="1"/>
    <col min="2" max="3" width="9.140625" style="43"/>
    <col min="4" max="4" width="9" style="43" customWidth="1"/>
    <col min="5" max="5" width="9.140625" style="43"/>
    <col min="6" max="30" width="8.85546875" style="43" customWidth="1"/>
    <col min="31" max="31" width="4.7109375" style="43" customWidth="1"/>
    <col min="32" max="16384" width="9.140625" style="43"/>
  </cols>
  <sheetData>
    <row r="1" spans="1:31" ht="26.25">
      <c r="A1" s="83"/>
      <c r="B1" s="268" t="s">
        <v>48</v>
      </c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84"/>
    </row>
    <row r="2" spans="1:31">
      <c r="A2" s="85"/>
      <c r="B2" s="269" t="s">
        <v>42</v>
      </c>
      <c r="C2" s="270"/>
      <c r="D2" s="270"/>
      <c r="E2" s="271"/>
      <c r="F2" s="80">
        <v>-20</v>
      </c>
      <c r="G2" s="80">
        <v>-15</v>
      </c>
      <c r="H2" s="80">
        <v>-10</v>
      </c>
      <c r="I2" s="80">
        <v>-5</v>
      </c>
      <c r="J2" s="80">
        <v>0</v>
      </c>
      <c r="K2" s="80">
        <v>5</v>
      </c>
      <c r="L2" s="80">
        <v>10</v>
      </c>
      <c r="M2" s="80">
        <v>15</v>
      </c>
      <c r="N2" s="80">
        <v>20</v>
      </c>
      <c r="O2" s="80">
        <v>25</v>
      </c>
      <c r="P2" s="80">
        <v>30</v>
      </c>
      <c r="Q2" s="80">
        <v>35</v>
      </c>
      <c r="R2" s="80">
        <v>40</v>
      </c>
      <c r="S2" s="80">
        <v>45</v>
      </c>
      <c r="T2" s="80">
        <v>50</v>
      </c>
      <c r="U2" s="80">
        <v>55</v>
      </c>
      <c r="V2" s="80">
        <v>60</v>
      </c>
      <c r="W2" s="80">
        <v>65</v>
      </c>
      <c r="X2" s="80">
        <v>70</v>
      </c>
      <c r="Y2" s="80">
        <v>75</v>
      </c>
      <c r="Z2" s="80">
        <v>80</v>
      </c>
      <c r="AA2" s="80">
        <v>85</v>
      </c>
      <c r="AB2" s="80">
        <v>90</v>
      </c>
      <c r="AC2" s="80">
        <v>95</v>
      </c>
      <c r="AD2" s="80">
        <v>100</v>
      </c>
      <c r="AE2" s="86"/>
    </row>
    <row r="3" spans="1:31">
      <c r="A3" s="85"/>
      <c r="B3" s="272" t="s">
        <v>43</v>
      </c>
      <c r="C3" s="273"/>
      <c r="D3" s="273"/>
      <c r="E3" s="274"/>
      <c r="F3" s="81">
        <v>1</v>
      </c>
      <c r="G3" s="81">
        <v>1.5</v>
      </c>
      <c r="H3" s="81">
        <v>2.2999999999999998</v>
      </c>
      <c r="I3" s="81">
        <v>3.4</v>
      </c>
      <c r="J3" s="81">
        <v>4.8</v>
      </c>
      <c r="K3" s="81">
        <v>6.8</v>
      </c>
      <c r="L3" s="81">
        <v>9.4</v>
      </c>
      <c r="M3" s="81">
        <v>12.8</v>
      </c>
      <c r="N3" s="81">
        <v>17.3</v>
      </c>
      <c r="O3" s="81">
        <v>23.1</v>
      </c>
      <c r="P3" s="81">
        <v>30.4</v>
      </c>
      <c r="Q3" s="81">
        <v>39.6</v>
      </c>
      <c r="R3" s="81">
        <v>51.2</v>
      </c>
      <c r="S3" s="81">
        <v>65.5</v>
      </c>
      <c r="T3" s="81">
        <v>83</v>
      </c>
      <c r="U3" s="81">
        <v>104.2</v>
      </c>
      <c r="V3" s="82">
        <v>130</v>
      </c>
      <c r="W3" s="82">
        <v>160.80000000000001</v>
      </c>
      <c r="X3" s="82">
        <v>197.5</v>
      </c>
      <c r="Y3" s="82">
        <v>241</v>
      </c>
      <c r="Z3" s="82">
        <v>292</v>
      </c>
      <c r="AA3" s="82">
        <v>351.6</v>
      </c>
      <c r="AB3" s="82">
        <v>421</v>
      </c>
      <c r="AC3" s="82">
        <v>501</v>
      </c>
      <c r="AD3" s="82">
        <v>593.20000000000005</v>
      </c>
      <c r="AE3" s="86"/>
    </row>
    <row r="4" spans="1:31" ht="17.100000000000001" customHeight="1">
      <c r="A4" s="85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86"/>
    </row>
    <row r="5" spans="1:31" ht="17.100000000000001" customHeight="1">
      <c r="A5" s="85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86"/>
    </row>
    <row r="6" spans="1:31" ht="17.100000000000001" customHeight="1">
      <c r="A6" s="85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86"/>
    </row>
    <row r="7" spans="1:31" ht="17.100000000000001" customHeight="1">
      <c r="A7" s="85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86"/>
    </row>
    <row r="8" spans="1:31" ht="17.100000000000001" customHeight="1">
      <c r="A8" s="85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86"/>
    </row>
    <row r="9" spans="1:31" ht="17.100000000000001" customHeight="1">
      <c r="A9" s="85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86"/>
    </row>
    <row r="10" spans="1:31" ht="17.100000000000001" customHeight="1">
      <c r="A10" s="85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86"/>
    </row>
    <row r="11" spans="1:31" ht="17.100000000000001" customHeight="1">
      <c r="A11" s="85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86"/>
    </row>
    <row r="12" spans="1:31" ht="17.100000000000001" customHeight="1">
      <c r="A12" s="85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86"/>
    </row>
    <row r="13" spans="1:31" ht="17.100000000000001" customHeight="1">
      <c r="A13" s="85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86"/>
    </row>
    <row r="14" spans="1:31" ht="17.100000000000001" customHeight="1">
      <c r="A14" s="85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86"/>
    </row>
    <row r="15" spans="1:31" ht="17.100000000000001" customHeight="1">
      <c r="A15" s="85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86"/>
    </row>
    <row r="16" spans="1:31" ht="17.100000000000001" customHeight="1">
      <c r="A16" s="85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86"/>
    </row>
    <row r="17" spans="1:31" ht="17.100000000000001" customHeight="1">
      <c r="A17" s="85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86"/>
    </row>
    <row r="18" spans="1:31" ht="17.100000000000001" customHeight="1">
      <c r="A18" s="85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86"/>
    </row>
    <row r="19" spans="1:31" ht="17.100000000000001" customHeight="1">
      <c r="A19" s="85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86"/>
    </row>
    <row r="20" spans="1:31" ht="17.100000000000001" customHeight="1">
      <c r="A20" s="85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86"/>
    </row>
    <row r="21" spans="1:31" ht="17.100000000000001" customHeight="1">
      <c r="A21" s="85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86"/>
    </row>
    <row r="22" spans="1:31" ht="17.100000000000001" customHeight="1">
      <c r="A22" s="85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86"/>
    </row>
    <row r="23" spans="1:31" ht="17.100000000000001" customHeight="1">
      <c r="A23" s="85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86"/>
    </row>
    <row r="24" spans="1:31" ht="17.100000000000001" customHeight="1">
      <c r="A24" s="85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86"/>
    </row>
    <row r="25" spans="1:31" ht="17.100000000000001" customHeight="1">
      <c r="A25" s="85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86"/>
    </row>
    <row r="26" spans="1:31" ht="17.100000000000001" customHeight="1">
      <c r="A26" s="85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86"/>
    </row>
    <row r="27" spans="1:31" ht="17.100000000000001" customHeight="1">
      <c r="A27" s="85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86"/>
    </row>
    <row r="28" spans="1:31" ht="17.100000000000001" customHeight="1">
      <c r="A28" s="85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86"/>
    </row>
    <row r="29" spans="1:31" ht="17.100000000000001" customHeight="1">
      <c r="A29" s="85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86"/>
    </row>
    <row r="30" spans="1:31" ht="17.100000000000001" customHeight="1">
      <c r="A30" s="85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86"/>
    </row>
    <row r="31" spans="1:31" ht="17.100000000000001" customHeight="1">
      <c r="A31" s="85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86"/>
    </row>
    <row r="32" spans="1:31" ht="17.100000000000001" customHeight="1">
      <c r="A32" s="85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86"/>
    </row>
    <row r="33" spans="1:31" ht="17.100000000000001" customHeight="1">
      <c r="A33" s="85"/>
      <c r="B33" s="51"/>
      <c r="C33" s="51"/>
      <c r="D33" s="51"/>
      <c r="E33" s="51"/>
      <c r="F33" s="51"/>
      <c r="G33" s="59"/>
      <c r="H33" s="59"/>
      <c r="I33" s="59"/>
      <c r="J33" s="59"/>
      <c r="K33" s="59"/>
      <c r="L33" s="59"/>
      <c r="M33" s="264" t="s">
        <v>4</v>
      </c>
      <c r="N33" s="264"/>
      <c r="O33" s="264"/>
      <c r="P33" s="264"/>
      <c r="Q33" s="264"/>
      <c r="R33" s="264"/>
      <c r="S33" s="264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86"/>
    </row>
    <row r="34" spans="1:31" ht="17.100000000000001" customHeight="1">
      <c r="A34" s="85"/>
      <c r="B34" s="58" t="s">
        <v>37</v>
      </c>
      <c r="C34" s="51"/>
      <c r="D34" s="51"/>
      <c r="E34" s="51"/>
      <c r="F34" s="51"/>
      <c r="G34" s="61"/>
      <c r="H34" s="61"/>
      <c r="I34" s="61"/>
      <c r="J34" s="61"/>
      <c r="K34" s="61"/>
      <c r="L34" s="61"/>
      <c r="M34" s="265" t="s">
        <v>5</v>
      </c>
      <c r="N34" s="265"/>
      <c r="O34" s="265"/>
      <c r="P34" s="265"/>
      <c r="Q34" s="265"/>
      <c r="R34" s="265"/>
      <c r="S34" s="265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86"/>
    </row>
    <row r="35" spans="1:31" ht="17.100000000000001" customHeight="1">
      <c r="A35" s="85"/>
      <c r="B35" s="51" t="s">
        <v>6</v>
      </c>
      <c r="C35" s="51"/>
      <c r="D35" s="51"/>
      <c r="E35" s="51"/>
      <c r="F35" s="51"/>
      <c r="G35" s="63"/>
      <c r="H35" s="63"/>
      <c r="I35" s="63"/>
      <c r="J35" s="63"/>
      <c r="K35" s="63"/>
      <c r="L35" s="51"/>
      <c r="M35" s="266" t="s">
        <v>7</v>
      </c>
      <c r="N35" s="266"/>
      <c r="O35" s="266"/>
      <c r="P35" s="266"/>
      <c r="Q35" s="266"/>
      <c r="R35" s="266"/>
      <c r="S35" s="266"/>
      <c r="T35" s="51"/>
      <c r="U35" s="51"/>
      <c r="V35" s="51"/>
      <c r="W35" s="51"/>
      <c r="X35" s="51"/>
      <c r="Y35" s="51"/>
      <c r="Z35" s="51"/>
      <c r="AA35" s="51"/>
      <c r="AB35" s="51"/>
      <c r="AC35" s="267" t="s">
        <v>8</v>
      </c>
      <c r="AD35" s="267"/>
      <c r="AE35" s="86"/>
    </row>
    <row r="36" spans="1:31" ht="17.100000000000001" customHeight="1" thickBot="1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9"/>
    </row>
  </sheetData>
  <sheetProtection password="D7AA" sheet="1" objects="1" scenarios="1"/>
  <mergeCells count="7">
    <mergeCell ref="B1:AD1"/>
    <mergeCell ref="AC35:AD35"/>
    <mergeCell ref="M33:S33"/>
    <mergeCell ref="M35:S35"/>
    <mergeCell ref="M34:S34"/>
    <mergeCell ref="B2:E2"/>
    <mergeCell ref="B3:E3"/>
  </mergeCells>
  <hyperlinks>
    <hyperlink ref="B34" r:id="rId1" display="https://www.kefasystem.com/da/service/taupunktrechner.html"/>
    <hyperlink ref="M34" r:id="rId2"/>
  </hyperlinks>
  <pageMargins left="0.7" right="0.7" top="0.75" bottom="0.75" header="0.3" footer="0.3"/>
  <pageSetup paperSize="9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57"/>
  <sheetViews>
    <sheetView workbookViewId="0">
      <selection sqref="A1:AC1"/>
    </sheetView>
  </sheetViews>
  <sheetFormatPr defaultRowHeight="21"/>
  <cols>
    <col min="1" max="1" width="10.7109375" style="91" customWidth="1"/>
    <col min="2" max="28" width="9.140625" style="91"/>
    <col min="29" max="29" width="10.5703125" style="91" customWidth="1"/>
    <col min="30" max="16384" width="9.140625" style="91"/>
  </cols>
  <sheetData>
    <row r="1" spans="1:29">
      <c r="A1" s="277"/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</row>
    <row r="2" spans="1:29" ht="23.25">
      <c r="A2" s="277"/>
      <c r="B2" s="275" t="s">
        <v>52</v>
      </c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7"/>
    </row>
    <row r="3" spans="1:29">
      <c r="A3" s="277"/>
      <c r="B3" s="93" t="s">
        <v>53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277"/>
    </row>
    <row r="4" spans="1:29">
      <c r="A4" s="277"/>
      <c r="B4" s="94" t="s">
        <v>54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277"/>
    </row>
    <row r="5" spans="1:29">
      <c r="A5" s="277"/>
      <c r="B5" s="95" t="s">
        <v>57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277"/>
    </row>
    <row r="6" spans="1:29">
      <c r="A6" s="277"/>
      <c r="B6" s="95" t="s">
        <v>71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277"/>
    </row>
    <row r="7" spans="1:29">
      <c r="A7" s="277"/>
      <c r="B7" s="95" t="s">
        <v>72</v>
      </c>
      <c r="C7" s="95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277"/>
    </row>
    <row r="8" spans="1:29">
      <c r="A8" s="277"/>
      <c r="B8" s="95"/>
      <c r="C8" s="95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277"/>
    </row>
    <row r="9" spans="1:29">
      <c r="A9" s="277"/>
      <c r="B9" s="276" t="s">
        <v>56</v>
      </c>
      <c r="C9" s="276"/>
      <c r="D9" s="276"/>
      <c r="E9" s="276"/>
      <c r="F9" s="276"/>
      <c r="G9" s="276"/>
      <c r="H9" s="276"/>
      <c r="I9" s="276"/>
      <c r="J9" s="276"/>
      <c r="K9" s="276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277"/>
    </row>
    <row r="10" spans="1:29">
      <c r="A10" s="277"/>
      <c r="B10" s="96"/>
      <c r="C10" s="95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277"/>
    </row>
    <row r="11" spans="1:29">
      <c r="A11" s="277"/>
      <c r="B11" s="96"/>
      <c r="C11" s="95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277"/>
    </row>
    <row r="12" spans="1:29">
      <c r="A12" s="277"/>
      <c r="B12" s="93"/>
      <c r="C12" s="95"/>
      <c r="D12" s="93"/>
      <c r="E12" s="93"/>
      <c r="F12" s="93"/>
      <c r="G12" s="95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277"/>
    </row>
    <row r="13" spans="1:29">
      <c r="A13" s="277"/>
      <c r="B13" s="96"/>
      <c r="C13" s="95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277"/>
    </row>
    <row r="14" spans="1:29">
      <c r="A14" s="277"/>
      <c r="B14" s="96"/>
      <c r="C14" s="95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277"/>
    </row>
    <row r="15" spans="1:29">
      <c r="A15" s="277"/>
      <c r="B15" s="96"/>
      <c r="C15" s="95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277"/>
    </row>
    <row r="16" spans="1:29">
      <c r="A16" s="277"/>
      <c r="B16" s="96"/>
      <c r="C16" s="95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277"/>
    </row>
    <row r="17" spans="1:29">
      <c r="A17" s="277"/>
      <c r="B17" s="96"/>
      <c r="C17" s="95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277"/>
    </row>
    <row r="18" spans="1:29">
      <c r="A18" s="277"/>
      <c r="B18" s="96"/>
      <c r="C18" s="95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277"/>
    </row>
    <row r="19" spans="1:29">
      <c r="A19" s="277"/>
      <c r="B19" s="96"/>
      <c r="C19" s="95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277"/>
    </row>
    <row r="20" spans="1:29">
      <c r="A20" s="277"/>
      <c r="B20" s="96"/>
      <c r="C20" s="95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277"/>
    </row>
    <row r="21" spans="1:29">
      <c r="A21" s="277"/>
      <c r="B21" s="95" t="s">
        <v>58</v>
      </c>
      <c r="C21" s="95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277"/>
    </row>
    <row r="22" spans="1:29">
      <c r="A22" s="277"/>
      <c r="B22" s="97" t="s">
        <v>59</v>
      </c>
      <c r="C22" s="95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277"/>
    </row>
    <row r="23" spans="1:29">
      <c r="A23" s="277"/>
      <c r="B23" s="97" t="s">
        <v>65</v>
      </c>
      <c r="C23" s="95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277"/>
    </row>
    <row r="24" spans="1:29">
      <c r="A24" s="277"/>
      <c r="B24" s="96"/>
      <c r="C24" s="95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277"/>
    </row>
    <row r="25" spans="1:29">
      <c r="A25" s="277"/>
      <c r="B25" s="98" t="s">
        <v>60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277"/>
    </row>
    <row r="26" spans="1:29">
      <c r="A26" s="277"/>
      <c r="B26" s="98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277"/>
    </row>
    <row r="27" spans="1:29">
      <c r="A27" s="277"/>
      <c r="B27" s="98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277"/>
    </row>
    <row r="28" spans="1:29">
      <c r="A28" s="277"/>
      <c r="B28" s="98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277"/>
    </row>
    <row r="29" spans="1:29">
      <c r="A29" s="277"/>
      <c r="B29" s="98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277"/>
    </row>
    <row r="30" spans="1:29">
      <c r="A30" s="277"/>
      <c r="B30" s="98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277"/>
    </row>
    <row r="31" spans="1:29">
      <c r="A31" s="277"/>
      <c r="B31" s="98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277"/>
    </row>
    <row r="32" spans="1:29">
      <c r="A32" s="277"/>
      <c r="B32" s="98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277"/>
    </row>
    <row r="33" spans="1:29">
      <c r="A33" s="277"/>
      <c r="B33" s="98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277"/>
    </row>
    <row r="34" spans="1:29">
      <c r="A34" s="277"/>
      <c r="B34" s="98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277"/>
    </row>
    <row r="35" spans="1:29">
      <c r="A35" s="277"/>
      <c r="B35" s="98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277"/>
    </row>
    <row r="36" spans="1:29">
      <c r="A36" s="277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277"/>
    </row>
    <row r="37" spans="1:29">
      <c r="A37" s="277"/>
      <c r="B37" s="92" t="s">
        <v>61</v>
      </c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277"/>
    </row>
    <row r="38" spans="1:29">
      <c r="A38" s="277"/>
      <c r="B38" s="93" t="s">
        <v>62</v>
      </c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277"/>
    </row>
    <row r="39" spans="1:29">
      <c r="A39" s="277"/>
      <c r="B39" s="93" t="s">
        <v>63</v>
      </c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277"/>
    </row>
    <row r="40" spans="1:29">
      <c r="A40" s="277"/>
      <c r="B40" s="93" t="s">
        <v>64</v>
      </c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277"/>
    </row>
    <row r="41" spans="1:29">
      <c r="A41" s="277"/>
      <c r="B41" s="93" t="s">
        <v>66</v>
      </c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277"/>
    </row>
    <row r="42" spans="1:29">
      <c r="A42" s="277"/>
      <c r="B42" s="99" t="s">
        <v>67</v>
      </c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277"/>
    </row>
    <row r="43" spans="1:29">
      <c r="A43" s="277"/>
      <c r="B43" s="99" t="s">
        <v>68</v>
      </c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277"/>
    </row>
    <row r="44" spans="1:29">
      <c r="A44" s="277"/>
      <c r="B44" s="99" t="s">
        <v>69</v>
      </c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277"/>
    </row>
    <row r="45" spans="1:29">
      <c r="A45" s="277"/>
      <c r="B45" s="93" t="s">
        <v>70</v>
      </c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277"/>
    </row>
    <row r="46" spans="1:29">
      <c r="A46" s="277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277"/>
    </row>
    <row r="47" spans="1:29">
      <c r="A47" s="277"/>
      <c r="B47" s="100" t="s">
        <v>55</v>
      </c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277"/>
    </row>
    <row r="48" spans="1:29" ht="23.25">
      <c r="A48" s="277"/>
      <c r="B48" s="93" t="s">
        <v>35</v>
      </c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107">
        <f>Tabel!J16</f>
        <v>3</v>
      </c>
      <c r="N48" s="107" t="str">
        <f>Tabel!K16</f>
        <v>⁰C</v>
      </c>
      <c r="O48" s="93" t="s">
        <v>36</v>
      </c>
      <c r="P48" s="93"/>
      <c r="Q48" s="93"/>
      <c r="R48" s="93" t="s">
        <v>73</v>
      </c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277"/>
    </row>
    <row r="49" spans="1:29">
      <c r="A49" s="277"/>
      <c r="B49" s="93" t="s">
        <v>74</v>
      </c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277"/>
    </row>
    <row r="50" spans="1:29">
      <c r="A50" s="277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277"/>
    </row>
    <row r="51" spans="1:29" ht="23.25">
      <c r="A51" s="277"/>
      <c r="B51" s="278" t="str">
        <f>Dugpunkt!A27</f>
        <v>Dugpunktet ved 21°C og 60 % luftfugtighed er 12,9 °C. Hvilket vil sige, at temperaturen på røgeovnens riste og sider i dette tilfælde bør være minimum: 15,9 ⁰C</v>
      </c>
      <c r="C51" s="278"/>
      <c r="D51" s="278"/>
      <c r="E51" s="278"/>
      <c r="F51" s="278"/>
      <c r="G51" s="278"/>
      <c r="H51" s="278"/>
      <c r="I51" s="278"/>
      <c r="J51" s="278"/>
      <c r="K51" s="278"/>
      <c r="L51" s="278"/>
      <c r="M51" s="278"/>
      <c r="N51" s="278"/>
      <c r="O51" s="278"/>
      <c r="P51" s="278"/>
      <c r="Q51" s="278"/>
      <c r="R51" s="278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7"/>
    </row>
    <row r="52" spans="1:29">
      <c r="A52" s="277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277"/>
    </row>
    <row r="53" spans="1:29">
      <c r="A53" s="277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264" t="s">
        <v>4</v>
      </c>
      <c r="N53" s="264"/>
      <c r="O53" s="264"/>
      <c r="P53" s="264"/>
      <c r="Q53" s="264"/>
      <c r="R53" s="264"/>
      <c r="S53" s="264"/>
      <c r="T53" s="93"/>
      <c r="U53" s="93"/>
      <c r="V53" s="93"/>
      <c r="W53" s="93"/>
      <c r="X53" s="93"/>
      <c r="Y53" s="93"/>
      <c r="Z53" s="93"/>
      <c r="AA53" s="93"/>
      <c r="AB53" s="93"/>
      <c r="AC53" s="277"/>
    </row>
    <row r="54" spans="1:29">
      <c r="A54" s="277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265" t="s">
        <v>5</v>
      </c>
      <c r="N54" s="265"/>
      <c r="O54" s="265"/>
      <c r="P54" s="265"/>
      <c r="Q54" s="265"/>
      <c r="R54" s="265"/>
      <c r="S54" s="265"/>
      <c r="T54" s="93"/>
      <c r="U54" s="93"/>
      <c r="V54" s="93"/>
      <c r="W54" s="93"/>
      <c r="X54" s="93"/>
      <c r="Y54" s="93"/>
      <c r="Z54" s="93"/>
      <c r="AA54" s="93"/>
      <c r="AB54" s="93"/>
      <c r="AC54" s="277"/>
    </row>
    <row r="55" spans="1:29">
      <c r="A55" s="277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266" t="s">
        <v>7</v>
      </c>
      <c r="N55" s="266"/>
      <c r="O55" s="266"/>
      <c r="P55" s="266"/>
      <c r="Q55" s="266"/>
      <c r="R55" s="266"/>
      <c r="S55" s="266"/>
      <c r="T55" s="93"/>
      <c r="U55" s="93"/>
      <c r="V55" s="93"/>
      <c r="W55" s="93"/>
      <c r="X55" s="93"/>
      <c r="Y55" s="93"/>
      <c r="Z55" s="93"/>
      <c r="AA55" s="93"/>
      <c r="AB55" s="93"/>
      <c r="AC55" s="277"/>
    </row>
    <row r="56" spans="1:29">
      <c r="A56" s="277"/>
      <c r="B56" s="51" t="s">
        <v>6</v>
      </c>
      <c r="C56" s="93"/>
      <c r="D56" s="101" t="s">
        <v>37</v>
      </c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267" t="s">
        <v>8</v>
      </c>
      <c r="AB56" s="267"/>
      <c r="AC56" s="277"/>
    </row>
    <row r="57" spans="1:29">
      <c r="A57" s="277"/>
      <c r="B57" s="277"/>
      <c r="C57" s="277"/>
      <c r="D57" s="277"/>
      <c r="E57" s="277"/>
      <c r="F57" s="277"/>
      <c r="G57" s="277"/>
      <c r="H57" s="277"/>
      <c r="I57" s="277"/>
      <c r="J57" s="277"/>
      <c r="K57" s="277"/>
      <c r="L57" s="277"/>
      <c r="M57" s="277"/>
      <c r="N57" s="277"/>
      <c r="O57" s="277"/>
      <c r="P57" s="277"/>
      <c r="Q57" s="277"/>
      <c r="R57" s="277"/>
      <c r="S57" s="277"/>
      <c r="T57" s="277"/>
      <c r="U57" s="277"/>
      <c r="V57" s="277"/>
      <c r="W57" s="277"/>
      <c r="X57" s="277"/>
      <c r="Y57" s="277"/>
      <c r="Z57" s="277"/>
      <c r="AA57" s="277"/>
      <c r="AB57" s="277"/>
      <c r="AC57" s="277"/>
    </row>
  </sheetData>
  <sheetProtection password="D7AA" sheet="1" objects="1" scenarios="1"/>
  <mergeCells count="11">
    <mergeCell ref="B2:AB2"/>
    <mergeCell ref="B9:K9"/>
    <mergeCell ref="A57:AC57"/>
    <mergeCell ref="A1:AC1"/>
    <mergeCell ref="A2:A56"/>
    <mergeCell ref="AC2:AC56"/>
    <mergeCell ref="AA56:AB56"/>
    <mergeCell ref="M53:S53"/>
    <mergeCell ref="M54:S54"/>
    <mergeCell ref="M55:S55"/>
    <mergeCell ref="B51:AB51"/>
  </mergeCells>
  <hyperlinks>
    <hyperlink ref="M54" r:id="rId1"/>
    <hyperlink ref="D56" r:id="rId2" display="https://www.kefasystem.com/da/service/taupunktrechner.html"/>
  </hyperlinks>
  <pageMargins left="0.7" right="0.7" top="0.75" bottom="0.75" header="0.3" footer="0.3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X253"/>
  <sheetViews>
    <sheetView workbookViewId="0">
      <selection sqref="A1:X1"/>
    </sheetView>
  </sheetViews>
  <sheetFormatPr defaultRowHeight="18.75"/>
  <cols>
    <col min="1" max="2" width="16.7109375" style="1" customWidth="1"/>
    <col min="3" max="23" width="10.7109375" style="1" customWidth="1"/>
    <col min="24" max="24" width="9.42578125" style="1" customWidth="1"/>
    <col min="25" max="16384" width="9.140625" style="1"/>
  </cols>
  <sheetData>
    <row r="1" spans="1:24" ht="23.25">
      <c r="A1" s="282" t="s">
        <v>75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4"/>
    </row>
    <row r="2" spans="1:24" ht="18.75" customHeight="1">
      <c r="A2" s="16" t="s">
        <v>1</v>
      </c>
      <c r="B2" s="2">
        <v>6</v>
      </c>
      <c r="C2" s="30"/>
      <c r="D2" s="6" t="s">
        <v>76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8"/>
      <c r="R2" s="8"/>
      <c r="S2" s="35">
        <f>243.04*(((17.625*$B$4)/(243.04+$B$4))-LN($B$3/100))/(17.625+LN($B$3/100)-((17.625*$B$4)/(243.04+$B$4)))</f>
        <v>5.9891890178052964</v>
      </c>
      <c r="T2" s="9"/>
      <c r="U2" s="9"/>
      <c r="V2" s="9"/>
      <c r="W2" s="9"/>
      <c r="X2" s="17"/>
    </row>
    <row r="3" spans="1:24" ht="18.75" customHeight="1">
      <c r="A3" s="16" t="s">
        <v>2</v>
      </c>
      <c r="B3" s="2">
        <v>80</v>
      </c>
      <c r="C3" s="30"/>
      <c r="D3" s="6" t="s">
        <v>77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  <c r="R3" s="8"/>
      <c r="S3" s="35">
        <f>100*EXP((17.625*$B$4)/(243.04+$B$4))/EXP((17.625*$B$2)/(243.04+$B$2))</f>
        <v>79.940285400604196</v>
      </c>
      <c r="T3" s="9"/>
      <c r="U3" s="9"/>
      <c r="V3" s="9"/>
      <c r="W3" s="9"/>
      <c r="X3" s="17"/>
    </row>
    <row r="4" spans="1:24" ht="19.5" customHeight="1">
      <c r="A4" s="16" t="s">
        <v>3</v>
      </c>
      <c r="B4" s="108">
        <f>+S4</f>
        <v>2.8</v>
      </c>
      <c r="C4" s="30"/>
      <c r="D4" s="6" t="s">
        <v>78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  <c r="R4" s="8"/>
      <c r="S4" s="36">
        <f>ROUND(243.04*(LN($B$3/100)+((17.625*$B$2)/(243.04+$B$2)))/(17.625-LN($B$3/100)-((17.625*$B$2)/(243.04+$B$2))),1)</f>
        <v>2.8</v>
      </c>
      <c r="T4" s="9"/>
      <c r="U4" s="109"/>
      <c r="V4" s="9"/>
      <c r="W4" s="9"/>
      <c r="X4" s="17"/>
    </row>
    <row r="5" spans="1:24" ht="20.100000000000001" customHeight="1">
      <c r="A5" s="18" t="s">
        <v>79</v>
      </c>
      <c r="B5" s="110"/>
      <c r="C5" s="10">
        <v>0</v>
      </c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>
        <v>13</v>
      </c>
      <c r="Q5" s="10">
        <v>14</v>
      </c>
      <c r="R5" s="10">
        <v>15</v>
      </c>
      <c r="S5" s="10">
        <v>16</v>
      </c>
      <c r="T5" s="10">
        <v>17</v>
      </c>
      <c r="U5" s="10">
        <v>18</v>
      </c>
      <c r="V5" s="10">
        <v>19</v>
      </c>
      <c r="W5" s="10">
        <v>20</v>
      </c>
      <c r="X5" s="19" t="s">
        <v>22</v>
      </c>
    </row>
    <row r="6" spans="1:24" ht="20.100000000000001" customHeight="1">
      <c r="A6" s="20" t="s">
        <v>80</v>
      </c>
      <c r="B6" s="111"/>
      <c r="C6" s="11">
        <f>+$B$3</f>
        <v>80</v>
      </c>
      <c r="D6" s="11">
        <f>+$C$6</f>
        <v>80</v>
      </c>
      <c r="E6" s="11">
        <f t="shared" ref="E6:W6" si="0">+$C$6</f>
        <v>80</v>
      </c>
      <c r="F6" s="11">
        <f t="shared" si="0"/>
        <v>80</v>
      </c>
      <c r="G6" s="11">
        <f t="shared" si="0"/>
        <v>80</v>
      </c>
      <c r="H6" s="11">
        <f t="shared" si="0"/>
        <v>80</v>
      </c>
      <c r="I6" s="11">
        <f t="shared" si="0"/>
        <v>80</v>
      </c>
      <c r="J6" s="11">
        <f t="shared" si="0"/>
        <v>80</v>
      </c>
      <c r="K6" s="11">
        <f t="shared" si="0"/>
        <v>80</v>
      </c>
      <c r="L6" s="11">
        <f t="shared" si="0"/>
        <v>80</v>
      </c>
      <c r="M6" s="11">
        <f t="shared" si="0"/>
        <v>80</v>
      </c>
      <c r="N6" s="11">
        <f t="shared" si="0"/>
        <v>80</v>
      </c>
      <c r="O6" s="11">
        <f t="shared" si="0"/>
        <v>80</v>
      </c>
      <c r="P6" s="11">
        <f t="shared" si="0"/>
        <v>80</v>
      </c>
      <c r="Q6" s="11">
        <f t="shared" si="0"/>
        <v>80</v>
      </c>
      <c r="R6" s="11">
        <f t="shared" si="0"/>
        <v>80</v>
      </c>
      <c r="S6" s="11">
        <f t="shared" si="0"/>
        <v>80</v>
      </c>
      <c r="T6" s="11">
        <f t="shared" si="0"/>
        <v>80</v>
      </c>
      <c r="U6" s="11">
        <f t="shared" si="0"/>
        <v>80</v>
      </c>
      <c r="V6" s="11">
        <f t="shared" si="0"/>
        <v>80</v>
      </c>
      <c r="W6" s="11">
        <f t="shared" si="0"/>
        <v>80</v>
      </c>
      <c r="X6" s="21" t="s">
        <v>0</v>
      </c>
    </row>
    <row r="7" spans="1:24" ht="20.100000000000001" customHeight="1">
      <c r="A7" s="22" t="s">
        <v>81</v>
      </c>
      <c r="B7" s="112"/>
      <c r="C7" s="12">
        <f>+C10</f>
        <v>-3</v>
      </c>
      <c r="D7" s="12">
        <f t="shared" ref="D7:W7" si="1">+D10</f>
        <v>-2.1</v>
      </c>
      <c r="E7" s="12">
        <f t="shared" si="1"/>
        <v>-1.1000000000000001</v>
      </c>
      <c r="F7" s="12">
        <f t="shared" si="1"/>
        <v>-0.1</v>
      </c>
      <c r="G7" s="12">
        <f t="shared" si="1"/>
        <v>0.9</v>
      </c>
      <c r="H7" s="12">
        <f t="shared" si="1"/>
        <v>1.8</v>
      </c>
      <c r="I7" s="12">
        <f t="shared" si="1"/>
        <v>2.8</v>
      </c>
      <c r="J7" s="12">
        <f t="shared" si="1"/>
        <v>3.8</v>
      </c>
      <c r="K7" s="12">
        <f t="shared" si="1"/>
        <v>4.8</v>
      </c>
      <c r="L7" s="12">
        <f t="shared" si="1"/>
        <v>5.7</v>
      </c>
      <c r="M7" s="12">
        <f t="shared" si="1"/>
        <v>6.7</v>
      </c>
      <c r="N7" s="12">
        <f t="shared" si="1"/>
        <v>7.7</v>
      </c>
      <c r="O7" s="12">
        <f t="shared" si="1"/>
        <v>8.6999999999999993</v>
      </c>
      <c r="P7" s="12">
        <f t="shared" si="1"/>
        <v>9.6</v>
      </c>
      <c r="Q7" s="12">
        <f t="shared" si="1"/>
        <v>10.6</v>
      </c>
      <c r="R7" s="12">
        <f t="shared" si="1"/>
        <v>11.6</v>
      </c>
      <c r="S7" s="12">
        <f t="shared" si="1"/>
        <v>12.6</v>
      </c>
      <c r="T7" s="12">
        <f t="shared" si="1"/>
        <v>13.5</v>
      </c>
      <c r="U7" s="12">
        <f t="shared" si="1"/>
        <v>14.5</v>
      </c>
      <c r="V7" s="12">
        <f t="shared" si="1"/>
        <v>15.5</v>
      </c>
      <c r="W7" s="12">
        <f t="shared" si="1"/>
        <v>16.399999999999999</v>
      </c>
      <c r="X7" s="19" t="s">
        <v>22</v>
      </c>
    </row>
    <row r="8" spans="1:24" ht="20.100000000000001" customHeight="1">
      <c r="A8" s="23"/>
      <c r="B8" s="5" t="s">
        <v>1</v>
      </c>
      <c r="C8" s="13">
        <f>243.04*(((17.625*$B$4)/(243.04+$B$4))-LN($B$3/100))/(17.625+LN($B$3/100)-((17.625*$B$4)/(243.04+$B$4)))</f>
        <v>5.9891890178052964</v>
      </c>
      <c r="D8" s="13">
        <f t="shared" ref="D8:W8" si="2">243.04*(((17.625*$B$4)/(243.04+$B$4))-LN($B$3/100))/(17.625+LN($B$3/100)-((17.625*$B$4)/(243.04+$B$4)))</f>
        <v>5.9891890178052964</v>
      </c>
      <c r="E8" s="13">
        <f t="shared" si="2"/>
        <v>5.9891890178052964</v>
      </c>
      <c r="F8" s="13">
        <f t="shared" si="2"/>
        <v>5.9891890178052964</v>
      </c>
      <c r="G8" s="13">
        <f t="shared" si="2"/>
        <v>5.9891890178052964</v>
      </c>
      <c r="H8" s="13">
        <f t="shared" si="2"/>
        <v>5.9891890178052964</v>
      </c>
      <c r="I8" s="13">
        <f t="shared" si="2"/>
        <v>5.9891890178052964</v>
      </c>
      <c r="J8" s="13">
        <f t="shared" si="2"/>
        <v>5.9891890178052964</v>
      </c>
      <c r="K8" s="13">
        <f t="shared" si="2"/>
        <v>5.9891890178052964</v>
      </c>
      <c r="L8" s="13">
        <f t="shared" si="2"/>
        <v>5.9891890178052964</v>
      </c>
      <c r="M8" s="13">
        <f t="shared" si="2"/>
        <v>5.9891890178052964</v>
      </c>
      <c r="N8" s="13">
        <f t="shared" si="2"/>
        <v>5.9891890178052964</v>
      </c>
      <c r="O8" s="13">
        <f t="shared" si="2"/>
        <v>5.9891890178052964</v>
      </c>
      <c r="P8" s="13">
        <f t="shared" si="2"/>
        <v>5.9891890178052964</v>
      </c>
      <c r="Q8" s="13">
        <f t="shared" si="2"/>
        <v>5.9891890178052964</v>
      </c>
      <c r="R8" s="13">
        <f t="shared" si="2"/>
        <v>5.9891890178052964</v>
      </c>
      <c r="S8" s="13">
        <f t="shared" si="2"/>
        <v>5.9891890178052964</v>
      </c>
      <c r="T8" s="13">
        <f t="shared" si="2"/>
        <v>5.9891890178052964</v>
      </c>
      <c r="U8" s="13">
        <f t="shared" si="2"/>
        <v>5.9891890178052964</v>
      </c>
      <c r="V8" s="13">
        <f t="shared" si="2"/>
        <v>5.9891890178052964</v>
      </c>
      <c r="W8" s="13">
        <f t="shared" si="2"/>
        <v>5.9891890178052964</v>
      </c>
      <c r="X8" s="17"/>
    </row>
    <row r="9" spans="1:24">
      <c r="A9" s="23"/>
      <c r="B9" s="5" t="s">
        <v>2</v>
      </c>
      <c r="C9" s="13">
        <f>100*EXP((17.625*$B$4)/(243.04+$B$4))/EXP((17.625*C5)/(243.04+C5))</f>
        <v>122.23073205056059</v>
      </c>
      <c r="D9" s="13">
        <f t="shared" ref="D9:W9" si="3">100*EXP((17.625*$B$4)/(243.04+$B$4))/EXP((17.625*D5)/(243.04+D5))</f>
        <v>113.71425173443497</v>
      </c>
      <c r="E9" s="13">
        <f t="shared" si="3"/>
        <v>105.85353996595141</v>
      </c>
      <c r="F9" s="13">
        <f t="shared" si="3"/>
        <v>98.593607244419843</v>
      </c>
      <c r="G9" s="13">
        <f t="shared" si="3"/>
        <v>91.884432495821898</v>
      </c>
      <c r="H9" s="13">
        <f t="shared" si="3"/>
        <v>85.680483315611227</v>
      </c>
      <c r="I9" s="13">
        <f t="shared" si="3"/>
        <v>79.940285400604196</v>
      </c>
      <c r="J9" s="13">
        <f t="shared" si="3"/>
        <v>74.626035843259046</v>
      </c>
      <c r="K9" s="13">
        <f t="shared" si="3"/>
        <v>69.703255568196312</v>
      </c>
      <c r="L9" s="13">
        <f t="shared" si="3"/>
        <v>65.140476725011311</v>
      </c>
      <c r="M9" s="13">
        <f t="shared" si="3"/>
        <v>60.90896132228557</v>
      </c>
      <c r="N9" s="13">
        <f t="shared" si="3"/>
        <v>56.982447803060076</v>
      </c>
      <c r="O9" s="13">
        <f t="shared" si="3"/>
        <v>53.336922628724388</v>
      </c>
      <c r="P9" s="13">
        <f t="shared" si="3"/>
        <v>49.950414262254796</v>
      </c>
      <c r="Q9" s="13">
        <f t="shared" si="3"/>
        <v>46.802807228202333</v>
      </c>
      <c r="R9" s="13">
        <f t="shared" si="3"/>
        <v>43.875674180322619</v>
      </c>
      <c r="S9" s="13">
        <f t="shared" si="3"/>
        <v>41.152124132223335</v>
      </c>
      <c r="T9" s="13">
        <f t="shared" si="3"/>
        <v>38.616665205348262</v>
      </c>
      <c r="U9" s="13">
        <f t="shared" si="3"/>
        <v>36.255080425058289</v>
      </c>
      <c r="V9" s="13">
        <f t="shared" si="3"/>
        <v>34.054315252168145</v>
      </c>
      <c r="W9" s="13">
        <f t="shared" si="3"/>
        <v>32.002375676387551</v>
      </c>
      <c r="X9" s="17"/>
    </row>
    <row r="10" spans="1:24">
      <c r="A10" s="23"/>
      <c r="B10" s="5" t="s">
        <v>3</v>
      </c>
      <c r="C10" s="14">
        <f>ROUND(243.04*(LN($B$3/100)+((17.625*C5)/(243.04+C5)))/(17.625-LN($B$3/100)-((17.625*C5)/(243.04+C5))),1)</f>
        <v>-3</v>
      </c>
      <c r="D10" s="14">
        <f t="shared" ref="D10:W10" si="4">ROUND(243.04*(LN($B$3/100)+((17.625*D5)/(243.04+D5)))/(17.625-LN($B$3/100)-((17.625*D5)/(243.04+D5))),1)</f>
        <v>-2.1</v>
      </c>
      <c r="E10" s="14">
        <f t="shared" si="4"/>
        <v>-1.1000000000000001</v>
      </c>
      <c r="F10" s="14">
        <f t="shared" si="4"/>
        <v>-0.1</v>
      </c>
      <c r="G10" s="14">
        <f t="shared" si="4"/>
        <v>0.9</v>
      </c>
      <c r="H10" s="14">
        <f t="shared" si="4"/>
        <v>1.8</v>
      </c>
      <c r="I10" s="14">
        <f t="shared" si="4"/>
        <v>2.8</v>
      </c>
      <c r="J10" s="14">
        <f t="shared" si="4"/>
        <v>3.8</v>
      </c>
      <c r="K10" s="14">
        <f t="shared" si="4"/>
        <v>4.8</v>
      </c>
      <c r="L10" s="14">
        <f t="shared" si="4"/>
        <v>5.7</v>
      </c>
      <c r="M10" s="14">
        <f t="shared" si="4"/>
        <v>6.7</v>
      </c>
      <c r="N10" s="14">
        <f t="shared" si="4"/>
        <v>7.7</v>
      </c>
      <c r="O10" s="14">
        <f t="shared" si="4"/>
        <v>8.6999999999999993</v>
      </c>
      <c r="P10" s="14">
        <f t="shared" si="4"/>
        <v>9.6</v>
      </c>
      <c r="Q10" s="14">
        <f t="shared" si="4"/>
        <v>10.6</v>
      </c>
      <c r="R10" s="14">
        <f t="shared" si="4"/>
        <v>11.6</v>
      </c>
      <c r="S10" s="14">
        <f t="shared" si="4"/>
        <v>12.6</v>
      </c>
      <c r="T10" s="14">
        <f t="shared" si="4"/>
        <v>13.5</v>
      </c>
      <c r="U10" s="14">
        <f t="shared" si="4"/>
        <v>14.5</v>
      </c>
      <c r="V10" s="14">
        <f t="shared" si="4"/>
        <v>15.5</v>
      </c>
      <c r="W10" s="14">
        <f t="shared" si="4"/>
        <v>16.399999999999999</v>
      </c>
      <c r="X10" s="17"/>
    </row>
    <row r="11" spans="1:24">
      <c r="A11" s="23"/>
      <c r="B11" s="139" t="s">
        <v>82</v>
      </c>
      <c r="C11" s="15"/>
      <c r="D11" s="3"/>
      <c r="E11" s="3"/>
      <c r="F11" s="3"/>
      <c r="G11" s="3"/>
      <c r="H11" s="139" t="s">
        <v>119</v>
      </c>
      <c r="I11" s="3"/>
      <c r="J11" s="114"/>
      <c r="K11" s="3"/>
      <c r="L11" s="3"/>
      <c r="M11" s="15"/>
      <c r="N11" s="3"/>
      <c r="O11" s="113" t="s">
        <v>120</v>
      </c>
      <c r="P11" s="3"/>
      <c r="Q11" s="3"/>
      <c r="R11" s="3"/>
      <c r="S11" s="3"/>
      <c r="T11" s="3"/>
      <c r="U11" s="3"/>
      <c r="V11" s="3"/>
      <c r="W11" s="15"/>
      <c r="X11" s="17"/>
    </row>
    <row r="12" spans="1:24">
      <c r="A12" s="2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17"/>
    </row>
    <row r="13" spans="1:24">
      <c r="A13" s="2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17"/>
    </row>
    <row r="14" spans="1:24">
      <c r="A14" s="2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17"/>
    </row>
    <row r="15" spans="1:24">
      <c r="A15" s="2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17"/>
    </row>
    <row r="16" spans="1:24">
      <c r="A16" s="2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17"/>
    </row>
    <row r="17" spans="1:24">
      <c r="A17" s="2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17"/>
    </row>
    <row r="18" spans="1:24">
      <c r="A18" s="2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17"/>
    </row>
    <row r="19" spans="1:24">
      <c r="A19" s="2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17"/>
    </row>
    <row r="20" spans="1:24">
      <c r="A20" s="2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17"/>
    </row>
    <row r="21" spans="1:24">
      <c r="A21" s="2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17"/>
    </row>
    <row r="22" spans="1:24">
      <c r="A22" s="2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17"/>
    </row>
    <row r="23" spans="1:24">
      <c r="A23" s="2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17"/>
    </row>
    <row r="24" spans="1:24">
      <c r="A24" s="2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17"/>
    </row>
    <row r="25" spans="1:24">
      <c r="A25" s="2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17"/>
    </row>
    <row r="26" spans="1:24">
      <c r="A26" s="2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17"/>
    </row>
    <row r="27" spans="1:24">
      <c r="A27" s="2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17"/>
    </row>
    <row r="28" spans="1:24">
      <c r="A28" s="2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17"/>
    </row>
    <row r="29" spans="1:24">
      <c r="A29" s="2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17"/>
    </row>
    <row r="30" spans="1:24">
      <c r="A30" s="2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17"/>
    </row>
    <row r="31" spans="1:24">
      <c r="A31" s="2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17"/>
    </row>
    <row r="32" spans="1:24">
      <c r="A32" s="2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17"/>
    </row>
    <row r="33" spans="1:24" ht="30" customHeight="1">
      <c r="A33" s="249" t="str">
        <f>CONCATENATE("Dugpunktet ved ",B2,X5," og ",B3," % luftfugtighed er ",B4,X7)</f>
        <v>Dugpunktet ved 6 °C og 80 % luftfugtighed er 2,8 °C</v>
      </c>
      <c r="B33" s="250"/>
      <c r="C33" s="250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X33" s="251"/>
    </row>
    <row r="34" spans="1:24" ht="21.95" customHeight="1">
      <c r="A34" s="23"/>
      <c r="B34" s="115"/>
      <c r="C34" s="115"/>
      <c r="D34" s="115"/>
      <c r="E34" s="115"/>
      <c r="F34" s="115"/>
      <c r="G34" s="115"/>
      <c r="H34" s="285" t="s">
        <v>4</v>
      </c>
      <c r="I34" s="285"/>
      <c r="J34" s="285"/>
      <c r="K34" s="285"/>
      <c r="L34" s="285"/>
      <c r="M34" s="285"/>
      <c r="N34" s="285"/>
      <c r="O34" s="285"/>
      <c r="P34" s="285"/>
      <c r="Q34" s="285"/>
      <c r="R34" s="115"/>
      <c r="S34" s="115"/>
      <c r="T34" s="115"/>
      <c r="U34" s="115"/>
      <c r="V34" s="115"/>
      <c r="W34" s="3"/>
      <c r="X34" s="17"/>
    </row>
    <row r="35" spans="1:24" ht="21.95" customHeight="1">
      <c r="A35" s="23"/>
      <c r="B35" s="90"/>
      <c r="C35" s="90"/>
      <c r="D35" s="90"/>
      <c r="E35" s="90"/>
      <c r="F35" s="90"/>
      <c r="G35" s="90"/>
      <c r="H35" s="286" t="s">
        <v>5</v>
      </c>
      <c r="I35" s="286"/>
      <c r="J35" s="286"/>
      <c r="K35" s="286"/>
      <c r="L35" s="286"/>
      <c r="M35" s="286"/>
      <c r="N35" s="286"/>
      <c r="O35" s="286"/>
      <c r="P35" s="286"/>
      <c r="Q35" s="90"/>
      <c r="R35" s="90"/>
      <c r="S35" s="90"/>
      <c r="T35" s="90"/>
      <c r="U35" s="90"/>
      <c r="V35" s="90"/>
      <c r="W35" s="90"/>
      <c r="X35" s="17"/>
    </row>
    <row r="36" spans="1:24" ht="21.95" customHeight="1">
      <c r="A36" s="116" t="s">
        <v>6</v>
      </c>
      <c r="B36" s="90"/>
      <c r="C36" s="90"/>
      <c r="D36" s="90"/>
      <c r="E36" s="90"/>
      <c r="F36" s="90"/>
      <c r="G36" s="90"/>
      <c r="H36" s="287" t="s">
        <v>7</v>
      </c>
      <c r="I36" s="287"/>
      <c r="J36" s="287"/>
      <c r="K36" s="287"/>
      <c r="L36" s="287"/>
      <c r="M36" s="287"/>
      <c r="N36" s="287"/>
      <c r="O36" s="287"/>
      <c r="P36" s="287"/>
      <c r="Q36" s="287"/>
      <c r="R36" s="90"/>
      <c r="S36" s="90"/>
      <c r="T36" s="90"/>
      <c r="U36" s="90"/>
      <c r="V36" s="90"/>
      <c r="W36" s="288" t="s">
        <v>8</v>
      </c>
      <c r="X36" s="289"/>
    </row>
    <row r="37" spans="1:24" ht="19.5" thickBot="1">
      <c r="A37" s="117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118"/>
    </row>
    <row r="38" spans="1:24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2"/>
      <c r="N38" s="123"/>
      <c r="O38" s="123"/>
      <c r="P38" s="123"/>
      <c r="Q38" s="123"/>
      <c r="R38" s="123"/>
      <c r="S38" s="123"/>
      <c r="T38" s="123"/>
      <c r="U38" s="123"/>
      <c r="V38" s="124"/>
      <c r="W38" s="124"/>
      <c r="X38" s="121"/>
    </row>
    <row r="39" spans="1:24" ht="21" customHeight="1">
      <c r="A39" s="281" t="s">
        <v>83</v>
      </c>
      <c r="B39" s="281"/>
      <c r="C39" s="281"/>
      <c r="D39" s="281"/>
      <c r="E39" s="281"/>
      <c r="F39" s="281"/>
      <c r="G39" s="281"/>
      <c r="H39" s="281"/>
      <c r="I39" s="281"/>
      <c r="J39" s="281"/>
      <c r="K39" s="281"/>
      <c r="L39" s="125"/>
      <c r="M39" s="280" t="s">
        <v>107</v>
      </c>
      <c r="N39" s="280"/>
      <c r="O39" s="280"/>
      <c r="P39" s="280"/>
      <c r="Q39" s="280"/>
      <c r="R39" s="280"/>
      <c r="S39" s="280"/>
      <c r="T39" s="280"/>
      <c r="U39" s="280"/>
      <c r="V39" s="124"/>
      <c r="W39" s="124"/>
      <c r="X39" s="121"/>
    </row>
    <row r="40" spans="1:24" ht="21">
      <c r="A40" s="121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33" t="s">
        <v>88</v>
      </c>
      <c r="N40" s="126"/>
      <c r="O40" s="127"/>
      <c r="P40" s="127"/>
      <c r="Q40" s="127"/>
      <c r="R40" s="127"/>
      <c r="S40" s="127"/>
      <c r="T40" s="127"/>
      <c r="U40" s="123"/>
      <c r="V40" s="124"/>
      <c r="W40" s="124"/>
      <c r="X40" s="121"/>
    </row>
    <row r="41" spans="1:24" ht="21">
      <c r="A41" s="128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34"/>
      <c r="N41" s="123"/>
      <c r="O41" s="123"/>
      <c r="P41" s="123"/>
      <c r="Q41" s="123"/>
      <c r="R41" s="123"/>
      <c r="S41" s="123"/>
      <c r="T41" s="123"/>
      <c r="U41" s="123"/>
      <c r="V41" s="124"/>
      <c r="W41" s="124"/>
      <c r="X41" s="124"/>
    </row>
    <row r="42" spans="1:24" ht="21">
      <c r="A42" s="130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35" t="s">
        <v>89</v>
      </c>
      <c r="N42" s="123"/>
      <c r="O42" s="123"/>
      <c r="P42" s="123"/>
      <c r="Q42" s="123"/>
      <c r="R42" s="123"/>
      <c r="S42" s="123"/>
      <c r="T42" s="123"/>
      <c r="U42" s="123"/>
      <c r="V42" s="124"/>
      <c r="W42" s="124"/>
      <c r="X42" s="124"/>
    </row>
    <row r="43" spans="1:24" ht="21">
      <c r="A43" s="130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35" t="s">
        <v>85</v>
      </c>
      <c r="N43" s="123"/>
      <c r="O43" s="123"/>
      <c r="P43" s="123"/>
      <c r="Q43" s="123"/>
      <c r="R43" s="123"/>
      <c r="S43" s="123"/>
      <c r="T43" s="123"/>
      <c r="U43" s="123"/>
      <c r="V43" s="124"/>
      <c r="W43" s="124"/>
      <c r="X43" s="124"/>
    </row>
    <row r="44" spans="1:24" ht="21">
      <c r="A44" s="130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35" t="s">
        <v>86</v>
      </c>
      <c r="N44" s="123"/>
      <c r="O44" s="123"/>
      <c r="P44" s="123"/>
      <c r="Q44" s="123"/>
      <c r="R44" s="123"/>
      <c r="S44" s="123"/>
      <c r="T44" s="123"/>
      <c r="U44" s="123"/>
      <c r="V44" s="124"/>
      <c r="W44" s="124"/>
      <c r="X44" s="124"/>
    </row>
    <row r="45" spans="1:24" ht="21">
      <c r="A45" s="130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35" t="s">
        <v>87</v>
      </c>
      <c r="N45" s="123"/>
      <c r="O45" s="123"/>
      <c r="P45" s="123"/>
      <c r="Q45" s="123"/>
      <c r="R45" s="123"/>
      <c r="S45" s="123"/>
      <c r="T45" s="123"/>
      <c r="U45" s="123"/>
      <c r="V45" s="124"/>
      <c r="W45" s="124"/>
      <c r="X45" s="124"/>
    </row>
    <row r="46" spans="1:24" ht="21">
      <c r="A46" s="130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33"/>
      <c r="N46" s="123"/>
      <c r="O46" s="123"/>
      <c r="P46" s="123"/>
      <c r="Q46" s="123"/>
      <c r="R46" s="123"/>
      <c r="S46" s="123"/>
      <c r="T46" s="123"/>
      <c r="U46" s="123"/>
      <c r="V46" s="124"/>
      <c r="W46" s="124"/>
      <c r="X46" s="124"/>
    </row>
    <row r="47" spans="1:24" ht="21">
      <c r="A47" s="130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33" t="s">
        <v>117</v>
      </c>
      <c r="N47" s="123"/>
      <c r="O47" s="123"/>
      <c r="P47" s="123"/>
      <c r="Q47" s="123"/>
      <c r="R47" s="123"/>
      <c r="S47" s="123"/>
      <c r="T47" s="123"/>
      <c r="U47" s="123"/>
      <c r="V47" s="124"/>
      <c r="W47" s="124"/>
      <c r="X47" s="124"/>
    </row>
    <row r="48" spans="1:24" ht="21">
      <c r="A48" s="130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33" t="s">
        <v>90</v>
      </c>
      <c r="N48" s="123"/>
      <c r="O48" s="123"/>
      <c r="P48" s="123"/>
      <c r="Q48" s="123"/>
      <c r="R48" s="123"/>
      <c r="S48" s="123"/>
      <c r="T48" s="123"/>
      <c r="U48" s="123"/>
      <c r="V48" s="124"/>
      <c r="W48" s="124"/>
      <c r="X48" s="124"/>
    </row>
    <row r="49" spans="1:24" ht="21">
      <c r="A49" s="130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33" t="s">
        <v>91</v>
      </c>
      <c r="N49" s="123"/>
      <c r="O49" s="123"/>
      <c r="P49" s="123"/>
      <c r="Q49" s="123"/>
      <c r="R49" s="123"/>
      <c r="S49" s="123"/>
      <c r="T49" s="123"/>
      <c r="U49" s="123"/>
      <c r="V49" s="124"/>
      <c r="W49" s="124"/>
      <c r="X49" s="124"/>
    </row>
    <row r="50" spans="1:24" ht="21">
      <c r="A50" s="130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33" t="s">
        <v>92</v>
      </c>
      <c r="N50" s="123"/>
      <c r="O50" s="123"/>
      <c r="P50" s="123"/>
      <c r="Q50" s="123"/>
      <c r="R50" s="123"/>
      <c r="S50" s="123"/>
      <c r="T50" s="123"/>
      <c r="U50" s="123"/>
      <c r="V50" s="124"/>
      <c r="W50" s="124"/>
      <c r="X50" s="124"/>
    </row>
    <row r="51" spans="1:24" ht="21">
      <c r="A51" s="130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33"/>
      <c r="N51" s="123"/>
      <c r="O51" s="123"/>
      <c r="P51" s="123"/>
      <c r="Q51" s="123"/>
      <c r="R51" s="123"/>
      <c r="S51" s="123"/>
      <c r="T51" s="123"/>
      <c r="U51" s="123"/>
      <c r="V51" s="124"/>
      <c r="W51" s="124"/>
      <c r="X51" s="124"/>
    </row>
    <row r="52" spans="1:24" ht="21">
      <c r="A52" s="130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33" t="s">
        <v>115</v>
      </c>
      <c r="N52" s="123"/>
      <c r="O52" s="123"/>
      <c r="P52" s="123"/>
      <c r="Q52" s="123"/>
      <c r="R52" s="123"/>
      <c r="S52" s="123"/>
      <c r="T52" s="123"/>
      <c r="U52" s="123"/>
      <c r="V52" s="124"/>
      <c r="W52" s="124"/>
      <c r="X52" s="124"/>
    </row>
    <row r="53" spans="1:24" ht="21">
      <c r="A53" s="130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33" t="s">
        <v>93</v>
      </c>
      <c r="N53" s="123"/>
      <c r="O53" s="123"/>
      <c r="P53" s="123"/>
      <c r="Q53" s="123"/>
      <c r="R53" s="123"/>
      <c r="S53" s="123"/>
      <c r="T53" s="123"/>
      <c r="U53" s="123"/>
      <c r="V53" s="124"/>
      <c r="W53" s="124"/>
      <c r="X53" s="124"/>
    </row>
    <row r="54" spans="1:24" ht="21">
      <c r="A54" s="121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33" t="s">
        <v>94</v>
      </c>
      <c r="N54" s="123"/>
      <c r="O54" s="123"/>
      <c r="P54" s="123"/>
      <c r="Q54" s="123"/>
      <c r="R54" s="123"/>
      <c r="S54" s="123"/>
      <c r="T54" s="123"/>
      <c r="U54" s="123"/>
      <c r="V54" s="124"/>
      <c r="W54" s="124"/>
      <c r="X54" s="124"/>
    </row>
    <row r="55" spans="1:24" ht="21">
      <c r="A55" s="130"/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33" t="s">
        <v>95</v>
      </c>
      <c r="N55" s="123"/>
      <c r="O55" s="123"/>
      <c r="P55" s="123"/>
      <c r="Q55" s="123"/>
      <c r="R55" s="123"/>
      <c r="S55" s="123"/>
      <c r="T55" s="123"/>
      <c r="U55" s="123"/>
      <c r="V55" s="124"/>
      <c r="W55" s="124"/>
      <c r="X55" s="124"/>
    </row>
    <row r="56" spans="1:24" ht="21">
      <c r="A56" s="121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36" t="s">
        <v>118</v>
      </c>
      <c r="N56" s="122"/>
      <c r="O56" s="122"/>
      <c r="P56" s="122"/>
      <c r="Q56" s="122"/>
      <c r="R56" s="122"/>
      <c r="S56" s="122"/>
      <c r="T56" s="122"/>
      <c r="U56" s="122"/>
      <c r="V56" s="121"/>
      <c r="W56" s="124"/>
      <c r="X56" s="124"/>
    </row>
    <row r="57" spans="1:24" ht="21">
      <c r="A57" s="121"/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36"/>
      <c r="N57" s="122"/>
      <c r="O57" s="122"/>
      <c r="P57" s="122"/>
      <c r="Q57" s="122"/>
      <c r="R57" s="122"/>
      <c r="S57" s="122"/>
      <c r="T57" s="122"/>
      <c r="U57" s="122"/>
      <c r="V57" s="121"/>
      <c r="W57" s="124"/>
      <c r="X57" s="124"/>
    </row>
    <row r="58" spans="1:24" ht="21">
      <c r="A58" s="121"/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36" t="s">
        <v>96</v>
      </c>
      <c r="N58" s="122"/>
      <c r="O58" s="122"/>
      <c r="P58" s="122"/>
      <c r="Q58" s="122"/>
      <c r="R58" s="122"/>
      <c r="S58" s="122"/>
      <c r="T58" s="122"/>
      <c r="U58" s="122"/>
      <c r="V58" s="121"/>
      <c r="W58" s="121"/>
      <c r="X58" s="121"/>
    </row>
    <row r="59" spans="1:24" ht="21">
      <c r="A59" s="121"/>
      <c r="B59" s="121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36" t="s">
        <v>97</v>
      </c>
      <c r="N59" s="122"/>
      <c r="O59" s="122"/>
      <c r="P59" s="122"/>
      <c r="Q59" s="122"/>
      <c r="R59" s="122"/>
      <c r="S59" s="122"/>
      <c r="T59" s="122"/>
      <c r="U59" s="122"/>
      <c r="V59" s="121"/>
      <c r="W59" s="121"/>
      <c r="X59" s="121"/>
    </row>
    <row r="60" spans="1:24" ht="21">
      <c r="A60" s="121"/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36" t="s">
        <v>98</v>
      </c>
      <c r="N60" s="122"/>
      <c r="O60" s="122"/>
      <c r="P60" s="122"/>
      <c r="Q60" s="122"/>
      <c r="R60" s="122"/>
      <c r="S60" s="122"/>
      <c r="T60" s="122"/>
      <c r="U60" s="122"/>
      <c r="V60" s="121"/>
      <c r="W60" s="121"/>
      <c r="X60" s="121"/>
    </row>
    <row r="61" spans="1:24" ht="21">
      <c r="A61" s="121"/>
      <c r="B61" s="121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34" t="s">
        <v>99</v>
      </c>
      <c r="N61" s="122"/>
      <c r="O61" s="122"/>
      <c r="P61" s="122"/>
      <c r="Q61" s="122"/>
      <c r="R61" s="122"/>
      <c r="S61" s="122"/>
      <c r="T61" s="122"/>
      <c r="U61" s="122"/>
      <c r="V61" s="121"/>
      <c r="W61" s="121"/>
      <c r="X61" s="121"/>
    </row>
    <row r="62" spans="1:24" ht="21">
      <c r="A62" s="121"/>
      <c r="B62" s="121"/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34" t="s">
        <v>100</v>
      </c>
      <c r="N62" s="122"/>
      <c r="O62" s="122"/>
      <c r="P62" s="122"/>
      <c r="Q62" s="122"/>
      <c r="R62" s="122"/>
      <c r="S62" s="122"/>
      <c r="T62" s="122"/>
      <c r="U62" s="122"/>
      <c r="V62" s="121"/>
      <c r="W62" s="121"/>
      <c r="X62" s="121"/>
    </row>
    <row r="63" spans="1:24" ht="21">
      <c r="A63" s="121"/>
      <c r="B63" s="121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34" t="s">
        <v>101</v>
      </c>
      <c r="N63" s="122"/>
      <c r="O63" s="122"/>
      <c r="P63" s="122"/>
      <c r="Q63" s="122"/>
      <c r="R63" s="122"/>
      <c r="S63" s="122"/>
      <c r="T63" s="122"/>
      <c r="U63" s="122"/>
      <c r="V63" s="121"/>
      <c r="W63" s="121"/>
      <c r="X63" s="121"/>
    </row>
    <row r="64" spans="1:24" ht="21">
      <c r="A64" s="121"/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34"/>
      <c r="N64" s="122"/>
      <c r="O64" s="122"/>
      <c r="P64" s="122"/>
      <c r="Q64" s="122"/>
      <c r="R64" s="122"/>
      <c r="S64" s="122"/>
      <c r="T64" s="122"/>
      <c r="U64" s="122"/>
      <c r="V64" s="121"/>
      <c r="W64" s="121"/>
      <c r="X64" s="121"/>
    </row>
    <row r="65" spans="1:24" ht="21">
      <c r="A65" s="121"/>
      <c r="B65" s="121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34" t="s">
        <v>102</v>
      </c>
      <c r="N65" s="122"/>
      <c r="O65" s="122"/>
      <c r="P65" s="122"/>
      <c r="Q65" s="122"/>
      <c r="R65" s="122"/>
      <c r="S65" s="122"/>
      <c r="T65" s="122"/>
      <c r="U65" s="122"/>
      <c r="V65" s="121"/>
      <c r="W65" s="121"/>
      <c r="X65" s="121"/>
    </row>
    <row r="66" spans="1:24" ht="21">
      <c r="A66" s="121"/>
      <c r="B66" s="121"/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34" t="s">
        <v>103</v>
      </c>
      <c r="N66" s="122"/>
      <c r="O66" s="122"/>
      <c r="P66" s="122"/>
      <c r="Q66" s="122"/>
      <c r="R66" s="122"/>
      <c r="S66" s="122"/>
      <c r="T66" s="122"/>
      <c r="U66" s="122"/>
      <c r="V66" s="121"/>
      <c r="W66" s="121"/>
      <c r="X66" s="121"/>
    </row>
    <row r="67" spans="1:24" ht="21">
      <c r="A67" s="121"/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34" t="s">
        <v>104</v>
      </c>
      <c r="N67" s="122"/>
      <c r="O67" s="122"/>
      <c r="P67" s="122"/>
      <c r="Q67" s="122"/>
      <c r="R67" s="122"/>
      <c r="S67" s="122"/>
      <c r="T67" s="122"/>
      <c r="U67" s="122"/>
      <c r="V67" s="121"/>
      <c r="W67" s="121"/>
      <c r="X67" s="121"/>
    </row>
    <row r="68" spans="1:24" ht="21">
      <c r="A68" s="121"/>
      <c r="B68" s="121"/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34" t="s">
        <v>105</v>
      </c>
      <c r="N68" s="122"/>
      <c r="O68" s="122"/>
      <c r="P68" s="122"/>
      <c r="Q68" s="122"/>
      <c r="R68" s="122"/>
      <c r="S68" s="122"/>
      <c r="T68" s="122"/>
      <c r="U68" s="122"/>
      <c r="V68" s="121"/>
      <c r="W68" s="121"/>
      <c r="X68" s="121"/>
    </row>
    <row r="69" spans="1:24" ht="21">
      <c r="A69" s="121"/>
      <c r="B69" s="121"/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34" t="s">
        <v>106</v>
      </c>
      <c r="N69" s="122"/>
      <c r="O69" s="122"/>
      <c r="P69" s="122"/>
      <c r="Q69" s="122"/>
      <c r="R69" s="122"/>
      <c r="S69" s="122"/>
      <c r="T69" s="122"/>
      <c r="U69" s="122"/>
      <c r="V69" s="121"/>
      <c r="W69" s="121"/>
      <c r="X69" s="121"/>
    </row>
    <row r="70" spans="1:24" ht="33.75">
      <c r="A70" s="279" t="s">
        <v>84</v>
      </c>
      <c r="B70" s="279"/>
      <c r="C70" s="279"/>
      <c r="D70" s="279"/>
      <c r="E70" s="279"/>
      <c r="F70" s="279"/>
      <c r="G70" s="279"/>
      <c r="H70" s="279"/>
      <c r="I70" s="279"/>
      <c r="J70" s="279"/>
      <c r="K70" s="279"/>
      <c r="L70" s="279"/>
      <c r="M70" s="134"/>
      <c r="N70" s="122"/>
      <c r="O70" s="122"/>
      <c r="P70" s="122"/>
      <c r="Q70" s="122"/>
      <c r="R70" s="122"/>
      <c r="S70" s="122"/>
      <c r="T70" s="122"/>
      <c r="U70" s="122"/>
      <c r="V70" s="121"/>
      <c r="W70" s="121"/>
      <c r="X70" s="121"/>
    </row>
    <row r="71" spans="1:24" ht="18.75" customHeight="1">
      <c r="A71" s="121"/>
      <c r="B71" s="121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7" t="s">
        <v>108</v>
      </c>
      <c r="N71" s="132"/>
      <c r="O71" s="122"/>
      <c r="P71" s="122"/>
      <c r="Q71" s="122"/>
      <c r="R71" s="122"/>
      <c r="S71" s="122"/>
      <c r="T71" s="122"/>
      <c r="U71" s="122"/>
      <c r="V71" s="121"/>
      <c r="W71" s="121"/>
      <c r="X71" s="121"/>
    </row>
    <row r="72" spans="1:24" ht="21">
      <c r="A72" s="121"/>
      <c r="B72" s="121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34" t="s">
        <v>109</v>
      </c>
      <c r="N72" s="122"/>
      <c r="O72" s="122"/>
      <c r="P72" s="122"/>
      <c r="Q72" s="122"/>
      <c r="R72" s="122"/>
      <c r="S72" s="122"/>
      <c r="T72" s="122"/>
      <c r="U72" s="122"/>
      <c r="V72" s="121"/>
      <c r="W72" s="121"/>
      <c r="X72" s="121"/>
    </row>
    <row r="73" spans="1:24" ht="21">
      <c r="A73" s="121"/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34" t="s">
        <v>110</v>
      </c>
      <c r="N73" s="122"/>
      <c r="O73" s="122"/>
      <c r="P73" s="122"/>
      <c r="Q73" s="122"/>
      <c r="R73" s="122"/>
      <c r="S73" s="122"/>
      <c r="T73" s="122"/>
      <c r="U73" s="122"/>
      <c r="V73" s="121"/>
      <c r="W73" s="121"/>
      <c r="X73" s="121"/>
    </row>
    <row r="74" spans="1:24" ht="21">
      <c r="A74" s="121"/>
      <c r="B74" s="121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34" t="s">
        <v>111</v>
      </c>
      <c r="N74" s="122"/>
      <c r="O74" s="122"/>
      <c r="P74" s="122"/>
      <c r="Q74" s="122"/>
      <c r="R74" s="122"/>
      <c r="S74" s="122"/>
      <c r="T74" s="122"/>
      <c r="U74" s="122"/>
      <c r="V74" s="121"/>
      <c r="W74" s="121"/>
      <c r="X74" s="121"/>
    </row>
    <row r="75" spans="1:24" ht="21">
      <c r="A75" s="121"/>
      <c r="B75" s="121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34" t="s">
        <v>112</v>
      </c>
      <c r="N75" s="122"/>
      <c r="O75" s="122"/>
      <c r="P75" s="122"/>
      <c r="Q75" s="122"/>
      <c r="R75" s="122"/>
      <c r="S75" s="122"/>
      <c r="T75" s="122"/>
      <c r="U75" s="122"/>
      <c r="V75" s="121"/>
      <c r="W75" s="121"/>
      <c r="X75" s="121"/>
    </row>
    <row r="76" spans="1:24">
      <c r="A76" s="121"/>
      <c r="B76" s="121"/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9"/>
      <c r="N76" s="122"/>
      <c r="O76" s="122"/>
      <c r="P76" s="122"/>
      <c r="Q76" s="122"/>
      <c r="R76" s="122"/>
      <c r="S76" s="122"/>
      <c r="T76" s="122"/>
      <c r="U76" s="122"/>
      <c r="V76" s="121"/>
      <c r="W76" s="121"/>
      <c r="X76" s="121"/>
    </row>
    <row r="77" spans="1:24" ht="21">
      <c r="A77" s="121"/>
      <c r="B77" s="121"/>
      <c r="C77" s="121"/>
      <c r="D77" s="121"/>
      <c r="E77" s="121"/>
      <c r="F77" s="121"/>
      <c r="G77" s="121"/>
      <c r="H77" s="121"/>
      <c r="I77" s="121"/>
      <c r="J77" s="121"/>
      <c r="K77" s="121"/>
      <c r="L77" s="121"/>
      <c r="M77" s="138" t="s">
        <v>55</v>
      </c>
      <c r="N77" s="122"/>
      <c r="O77" s="122"/>
      <c r="P77" s="122"/>
      <c r="Q77" s="122"/>
      <c r="R77" s="122"/>
      <c r="S77" s="122"/>
      <c r="T77" s="122"/>
      <c r="U77" s="122"/>
      <c r="V77" s="121"/>
      <c r="W77" s="121"/>
      <c r="X77" s="121"/>
    </row>
    <row r="78" spans="1:24" ht="21">
      <c r="A78" s="121"/>
      <c r="B78" s="121"/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34" t="s">
        <v>116</v>
      </c>
      <c r="N78" s="122"/>
      <c r="O78" s="122"/>
      <c r="P78" s="122"/>
      <c r="Q78" s="122"/>
      <c r="R78" s="122"/>
      <c r="S78" s="122"/>
      <c r="T78" s="122"/>
      <c r="U78" s="122"/>
      <c r="V78" s="121"/>
      <c r="W78" s="121"/>
      <c r="X78" s="121"/>
    </row>
    <row r="79" spans="1:24" ht="21">
      <c r="A79" s="121"/>
      <c r="B79" s="121"/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34" t="s">
        <v>113</v>
      </c>
      <c r="N79" s="122"/>
      <c r="O79" s="122"/>
      <c r="P79" s="122"/>
      <c r="Q79" s="122"/>
      <c r="R79" s="122"/>
      <c r="S79" s="122"/>
      <c r="T79" s="122"/>
      <c r="U79" s="122"/>
      <c r="V79" s="121"/>
      <c r="W79" s="121"/>
      <c r="X79" s="121"/>
    </row>
    <row r="80" spans="1:24" ht="21">
      <c r="A80" s="121"/>
      <c r="B80" s="121"/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34" t="s">
        <v>114</v>
      </c>
      <c r="N80" s="122"/>
      <c r="O80" s="122"/>
      <c r="P80" s="122"/>
      <c r="Q80" s="122"/>
      <c r="R80" s="122"/>
      <c r="S80" s="122"/>
      <c r="T80" s="122"/>
      <c r="U80" s="122"/>
      <c r="V80" s="121"/>
      <c r="W80" s="121"/>
      <c r="X80" s="121"/>
    </row>
    <row r="81" spans="1:24" ht="21">
      <c r="A81" s="121"/>
      <c r="B81" s="121"/>
      <c r="C81" s="121"/>
      <c r="D81" s="121"/>
      <c r="E81" s="121"/>
      <c r="F81" s="121"/>
      <c r="G81" s="121"/>
      <c r="H81" s="121"/>
      <c r="I81" s="121"/>
      <c r="J81" s="121"/>
      <c r="K81" s="121"/>
      <c r="L81" s="121"/>
      <c r="M81" s="134"/>
      <c r="N81" s="122"/>
      <c r="O81" s="122"/>
      <c r="P81" s="122"/>
      <c r="Q81" s="122"/>
      <c r="R81" s="122"/>
      <c r="S81" s="122"/>
      <c r="T81" s="122"/>
      <c r="U81" s="122"/>
      <c r="V81" s="121"/>
      <c r="W81" s="121"/>
      <c r="X81" s="121"/>
    </row>
    <row r="82" spans="1:24">
      <c r="M82" s="120"/>
      <c r="N82" s="119"/>
      <c r="O82" s="119"/>
      <c r="P82" s="119"/>
      <c r="Q82" s="119"/>
      <c r="R82" s="119"/>
      <c r="S82" s="119"/>
      <c r="T82" s="119"/>
      <c r="U82" s="119"/>
    </row>
    <row r="83" spans="1:24">
      <c r="M83" s="120"/>
      <c r="N83" s="119"/>
      <c r="O83" s="119"/>
      <c r="P83" s="119"/>
      <c r="Q83" s="119"/>
      <c r="R83" s="119"/>
      <c r="S83" s="119"/>
      <c r="T83" s="119"/>
      <c r="U83" s="119"/>
    </row>
    <row r="84" spans="1:24">
      <c r="M84" s="120"/>
      <c r="N84" s="119"/>
      <c r="O84" s="119"/>
      <c r="P84" s="119"/>
      <c r="Q84" s="119"/>
      <c r="R84" s="119"/>
      <c r="S84" s="119"/>
      <c r="T84" s="119"/>
      <c r="U84" s="119"/>
    </row>
    <row r="85" spans="1:24">
      <c r="M85" s="119"/>
      <c r="N85" s="119"/>
      <c r="O85" s="119"/>
      <c r="P85" s="119"/>
      <c r="Q85" s="119"/>
      <c r="R85" s="119"/>
      <c r="S85" s="119"/>
      <c r="T85" s="119"/>
      <c r="U85" s="119"/>
    </row>
    <row r="86" spans="1:24">
      <c r="M86" s="119"/>
      <c r="N86" s="119"/>
      <c r="O86" s="119"/>
      <c r="P86" s="119"/>
      <c r="Q86" s="119"/>
      <c r="R86" s="119"/>
      <c r="S86" s="119"/>
      <c r="T86" s="119"/>
      <c r="U86" s="119"/>
    </row>
    <row r="87" spans="1:24">
      <c r="M87" s="119"/>
      <c r="N87" s="119"/>
      <c r="O87" s="119"/>
      <c r="P87" s="119"/>
      <c r="Q87" s="119"/>
      <c r="R87" s="119"/>
      <c r="S87" s="119"/>
      <c r="T87" s="119"/>
      <c r="U87" s="119"/>
    </row>
    <row r="88" spans="1:24">
      <c r="M88" s="119"/>
      <c r="N88" s="119"/>
      <c r="O88" s="119"/>
      <c r="P88" s="119"/>
      <c r="Q88" s="119"/>
      <c r="R88" s="119"/>
      <c r="S88" s="119"/>
      <c r="T88" s="119"/>
      <c r="U88" s="119"/>
    </row>
    <row r="89" spans="1:24">
      <c r="M89" s="119"/>
      <c r="N89" s="119"/>
      <c r="O89" s="119"/>
      <c r="P89" s="119"/>
      <c r="Q89" s="119"/>
      <c r="R89" s="119"/>
      <c r="S89" s="119"/>
      <c r="T89" s="119"/>
      <c r="U89" s="119"/>
    </row>
    <row r="90" spans="1:24">
      <c r="M90" s="119"/>
      <c r="N90" s="119"/>
      <c r="O90" s="119"/>
      <c r="P90" s="119"/>
      <c r="Q90" s="119"/>
      <c r="R90" s="119"/>
      <c r="S90" s="119"/>
      <c r="T90" s="119"/>
      <c r="U90" s="119"/>
    </row>
    <row r="91" spans="1:24">
      <c r="M91" s="119"/>
      <c r="N91" s="119"/>
      <c r="O91" s="119"/>
      <c r="P91" s="119"/>
      <c r="Q91" s="119"/>
      <c r="R91" s="119"/>
      <c r="S91" s="119"/>
      <c r="T91" s="119"/>
      <c r="U91" s="119"/>
    </row>
    <row r="92" spans="1:24">
      <c r="M92" s="119"/>
      <c r="N92" s="119"/>
      <c r="O92" s="119"/>
      <c r="P92" s="119"/>
      <c r="Q92" s="119"/>
      <c r="R92" s="119"/>
      <c r="S92" s="119"/>
      <c r="T92" s="119"/>
      <c r="U92" s="119"/>
    </row>
    <row r="93" spans="1:24">
      <c r="M93" s="119"/>
      <c r="N93" s="119"/>
      <c r="O93" s="119"/>
      <c r="P93" s="119"/>
      <c r="Q93" s="119"/>
      <c r="R93" s="119"/>
      <c r="S93" s="119"/>
      <c r="T93" s="119"/>
      <c r="U93" s="119"/>
    </row>
    <row r="94" spans="1:24">
      <c r="M94" s="119"/>
      <c r="N94" s="119"/>
      <c r="O94" s="119"/>
      <c r="P94" s="119"/>
      <c r="Q94" s="119"/>
      <c r="R94" s="119"/>
      <c r="S94" s="119"/>
      <c r="T94" s="119"/>
      <c r="U94" s="119"/>
    </row>
    <row r="95" spans="1:24">
      <c r="M95" s="119"/>
      <c r="N95" s="119"/>
      <c r="O95" s="119"/>
      <c r="P95" s="119"/>
      <c r="Q95" s="119"/>
      <c r="R95" s="119"/>
      <c r="S95" s="119"/>
      <c r="T95" s="119"/>
      <c r="U95" s="119"/>
    </row>
    <row r="96" spans="1:24">
      <c r="M96" s="119"/>
      <c r="N96" s="119"/>
      <c r="O96" s="119"/>
      <c r="P96" s="119"/>
      <c r="Q96" s="119"/>
      <c r="R96" s="119"/>
      <c r="S96" s="119"/>
      <c r="T96" s="119"/>
      <c r="U96" s="119"/>
    </row>
    <row r="97" spans="13:21">
      <c r="M97" s="119"/>
      <c r="N97" s="119"/>
      <c r="O97" s="119"/>
      <c r="P97" s="119"/>
      <c r="Q97" s="119"/>
      <c r="R97" s="119"/>
      <c r="S97" s="119"/>
      <c r="T97" s="119"/>
      <c r="U97" s="119"/>
    </row>
    <row r="98" spans="13:21">
      <c r="M98" s="119"/>
      <c r="N98" s="119"/>
      <c r="O98" s="119"/>
      <c r="P98" s="119"/>
      <c r="Q98" s="119"/>
      <c r="R98" s="119"/>
      <c r="S98" s="119"/>
      <c r="T98" s="119"/>
      <c r="U98" s="119"/>
    </row>
    <row r="99" spans="13:21">
      <c r="M99" s="119"/>
      <c r="N99" s="119"/>
      <c r="O99" s="119"/>
      <c r="P99" s="119"/>
      <c r="Q99" s="119"/>
      <c r="R99" s="119"/>
      <c r="S99" s="119"/>
      <c r="T99" s="119"/>
      <c r="U99" s="119"/>
    </row>
    <row r="100" spans="13:21">
      <c r="M100" s="119"/>
      <c r="N100" s="119"/>
      <c r="O100" s="119"/>
      <c r="P100" s="119"/>
      <c r="Q100" s="119"/>
      <c r="R100" s="119"/>
      <c r="S100" s="119"/>
      <c r="T100" s="119"/>
      <c r="U100" s="119"/>
    </row>
    <row r="101" spans="13:21">
      <c r="M101" s="119"/>
      <c r="N101" s="119"/>
      <c r="O101" s="119"/>
      <c r="P101" s="119"/>
      <c r="Q101" s="119"/>
      <c r="R101" s="119"/>
      <c r="S101" s="119"/>
      <c r="T101" s="119"/>
      <c r="U101" s="119"/>
    </row>
    <row r="102" spans="13:21">
      <c r="M102" s="119"/>
      <c r="N102" s="119"/>
      <c r="O102" s="119"/>
      <c r="P102" s="119"/>
      <c r="Q102" s="119"/>
      <c r="R102" s="119"/>
      <c r="S102" s="119"/>
      <c r="T102" s="119"/>
      <c r="U102" s="119"/>
    </row>
    <row r="103" spans="13:21">
      <c r="M103" s="119"/>
      <c r="N103" s="119"/>
      <c r="O103" s="119"/>
      <c r="P103" s="119"/>
      <c r="Q103" s="119"/>
      <c r="R103" s="119"/>
      <c r="S103" s="119"/>
      <c r="T103" s="119"/>
      <c r="U103" s="119"/>
    </row>
    <row r="104" spans="13:21">
      <c r="M104" s="119"/>
      <c r="N104" s="119"/>
      <c r="O104" s="119"/>
      <c r="P104" s="119"/>
      <c r="Q104" s="119"/>
      <c r="R104" s="119"/>
      <c r="S104" s="119"/>
      <c r="T104" s="119"/>
      <c r="U104" s="119"/>
    </row>
    <row r="105" spans="13:21">
      <c r="M105" s="119"/>
      <c r="N105" s="119"/>
      <c r="O105" s="119"/>
      <c r="P105" s="119"/>
      <c r="Q105" s="119"/>
      <c r="R105" s="119"/>
      <c r="S105" s="119"/>
      <c r="T105" s="119"/>
      <c r="U105" s="119"/>
    </row>
    <row r="106" spans="13:21">
      <c r="M106" s="119"/>
      <c r="N106" s="119"/>
      <c r="O106" s="119"/>
      <c r="P106" s="119"/>
      <c r="Q106" s="119"/>
      <c r="R106" s="119"/>
      <c r="S106" s="119"/>
      <c r="T106" s="119"/>
      <c r="U106" s="119"/>
    </row>
    <row r="107" spans="13:21">
      <c r="M107" s="119"/>
      <c r="N107" s="119"/>
      <c r="O107" s="119"/>
      <c r="P107" s="119"/>
      <c r="Q107" s="119"/>
      <c r="R107" s="119"/>
      <c r="S107" s="119"/>
      <c r="T107" s="119"/>
      <c r="U107" s="119"/>
    </row>
    <row r="108" spans="13:21">
      <c r="M108" s="119"/>
      <c r="N108" s="119"/>
      <c r="O108" s="119"/>
      <c r="P108" s="119"/>
      <c r="Q108" s="119"/>
      <c r="R108" s="119"/>
      <c r="S108" s="119"/>
      <c r="T108" s="119"/>
      <c r="U108" s="119"/>
    </row>
    <row r="109" spans="13:21">
      <c r="M109" s="119"/>
      <c r="N109" s="119"/>
      <c r="O109" s="119"/>
      <c r="P109" s="119"/>
      <c r="Q109" s="119"/>
      <c r="R109" s="119"/>
      <c r="S109" s="119"/>
      <c r="T109" s="119"/>
      <c r="U109" s="119"/>
    </row>
    <row r="110" spans="13:21">
      <c r="M110" s="119"/>
      <c r="N110" s="119"/>
      <c r="O110" s="119"/>
      <c r="P110" s="119"/>
      <c r="Q110" s="119"/>
      <c r="R110" s="119"/>
      <c r="S110" s="119"/>
      <c r="T110" s="119"/>
      <c r="U110" s="119"/>
    </row>
    <row r="111" spans="13:21">
      <c r="M111" s="119"/>
      <c r="N111" s="119"/>
      <c r="O111" s="119"/>
      <c r="P111" s="119"/>
      <c r="Q111" s="119"/>
      <c r="R111" s="119"/>
      <c r="S111" s="119"/>
      <c r="T111" s="119"/>
      <c r="U111" s="119"/>
    </row>
    <row r="112" spans="13:21">
      <c r="M112" s="119"/>
      <c r="N112" s="119"/>
      <c r="O112" s="119"/>
      <c r="P112" s="119"/>
      <c r="Q112" s="119"/>
      <c r="R112" s="119"/>
      <c r="S112" s="119"/>
      <c r="T112" s="119"/>
      <c r="U112" s="119"/>
    </row>
    <row r="113" spans="13:21">
      <c r="M113" s="119"/>
      <c r="N113" s="119"/>
      <c r="O113" s="119"/>
      <c r="P113" s="119"/>
      <c r="Q113" s="119"/>
      <c r="R113" s="119"/>
      <c r="S113" s="119"/>
      <c r="T113" s="119"/>
      <c r="U113" s="119"/>
    </row>
    <row r="114" spans="13:21">
      <c r="M114" s="119"/>
      <c r="N114" s="119"/>
      <c r="O114" s="119"/>
      <c r="P114" s="119"/>
      <c r="Q114" s="119"/>
      <c r="R114" s="119"/>
      <c r="S114" s="119"/>
      <c r="T114" s="119"/>
      <c r="U114" s="119"/>
    </row>
    <row r="115" spans="13:21">
      <c r="M115" s="119"/>
      <c r="N115" s="119"/>
      <c r="O115" s="119"/>
      <c r="P115" s="119"/>
      <c r="Q115" s="119"/>
      <c r="R115" s="119"/>
      <c r="S115" s="119"/>
      <c r="T115" s="119"/>
      <c r="U115" s="119"/>
    </row>
    <row r="116" spans="13:21">
      <c r="M116" s="119"/>
      <c r="N116" s="119"/>
      <c r="O116" s="119"/>
      <c r="P116" s="119"/>
      <c r="Q116" s="119"/>
      <c r="R116" s="119"/>
      <c r="S116" s="119"/>
      <c r="T116" s="119"/>
      <c r="U116" s="119"/>
    </row>
    <row r="117" spans="13:21">
      <c r="M117" s="119"/>
      <c r="N117" s="119"/>
      <c r="O117" s="119"/>
      <c r="P117" s="119"/>
      <c r="Q117" s="119"/>
      <c r="R117" s="119"/>
      <c r="S117" s="119"/>
      <c r="T117" s="119"/>
      <c r="U117" s="119"/>
    </row>
    <row r="118" spans="13:21">
      <c r="M118" s="119"/>
      <c r="N118" s="119"/>
      <c r="O118" s="119"/>
      <c r="P118" s="119"/>
      <c r="Q118" s="119"/>
      <c r="R118" s="119"/>
      <c r="S118" s="119"/>
      <c r="T118" s="119"/>
      <c r="U118" s="119"/>
    </row>
    <row r="119" spans="13:21">
      <c r="M119" s="119"/>
      <c r="N119" s="119"/>
      <c r="O119" s="119"/>
      <c r="P119" s="119"/>
      <c r="Q119" s="119"/>
      <c r="R119" s="119"/>
      <c r="S119" s="119"/>
      <c r="T119" s="119"/>
      <c r="U119" s="119"/>
    </row>
    <row r="120" spans="13:21">
      <c r="M120" s="119"/>
      <c r="N120" s="119"/>
      <c r="O120" s="119"/>
      <c r="P120" s="119"/>
      <c r="Q120" s="119"/>
      <c r="R120" s="119"/>
      <c r="S120" s="119"/>
      <c r="T120" s="119"/>
      <c r="U120" s="119"/>
    </row>
    <row r="121" spans="13:21">
      <c r="M121" s="119"/>
      <c r="N121" s="119"/>
      <c r="O121" s="119"/>
      <c r="P121" s="119"/>
      <c r="Q121" s="119"/>
      <c r="R121" s="119"/>
      <c r="S121" s="119"/>
      <c r="T121" s="119"/>
      <c r="U121" s="119"/>
    </row>
    <row r="122" spans="13:21">
      <c r="M122" s="119"/>
      <c r="N122" s="119"/>
      <c r="O122" s="119"/>
      <c r="P122" s="119"/>
      <c r="Q122" s="119"/>
      <c r="R122" s="119"/>
      <c r="S122" s="119"/>
      <c r="T122" s="119"/>
      <c r="U122" s="119"/>
    </row>
    <row r="123" spans="13:21">
      <c r="M123" s="119"/>
      <c r="N123" s="119"/>
      <c r="O123" s="119"/>
      <c r="P123" s="119"/>
      <c r="Q123" s="119"/>
      <c r="R123" s="119"/>
      <c r="S123" s="119"/>
      <c r="T123" s="119"/>
      <c r="U123" s="119"/>
    </row>
    <row r="124" spans="13:21">
      <c r="M124" s="119"/>
      <c r="N124" s="119"/>
      <c r="O124" s="119"/>
      <c r="P124" s="119"/>
      <c r="Q124" s="119"/>
      <c r="R124" s="119"/>
      <c r="S124" s="119"/>
      <c r="T124" s="119"/>
      <c r="U124" s="119"/>
    </row>
    <row r="125" spans="13:21">
      <c r="M125" s="119"/>
      <c r="N125" s="119"/>
      <c r="O125" s="119"/>
      <c r="P125" s="119"/>
      <c r="Q125" s="119"/>
      <c r="R125" s="119"/>
      <c r="S125" s="119"/>
      <c r="T125" s="119"/>
      <c r="U125" s="119"/>
    </row>
    <row r="126" spans="13:21">
      <c r="M126" s="119"/>
      <c r="N126" s="119"/>
      <c r="O126" s="119"/>
      <c r="P126" s="119"/>
      <c r="Q126" s="119"/>
      <c r="R126" s="119"/>
      <c r="S126" s="119"/>
      <c r="T126" s="119"/>
      <c r="U126" s="119"/>
    </row>
    <row r="127" spans="13:21">
      <c r="M127" s="119"/>
      <c r="N127" s="119"/>
      <c r="O127" s="119"/>
      <c r="P127" s="119"/>
      <c r="Q127" s="119"/>
      <c r="R127" s="119"/>
      <c r="S127" s="119"/>
      <c r="T127" s="119"/>
      <c r="U127" s="119"/>
    </row>
    <row r="128" spans="13:21">
      <c r="M128" s="119"/>
      <c r="N128" s="119"/>
      <c r="O128" s="119"/>
      <c r="P128" s="119"/>
      <c r="Q128" s="119"/>
      <c r="R128" s="119"/>
      <c r="S128" s="119"/>
      <c r="T128" s="119"/>
      <c r="U128" s="119"/>
    </row>
    <row r="129" spans="13:21">
      <c r="M129" s="119"/>
      <c r="N129" s="119"/>
      <c r="O129" s="119"/>
      <c r="P129" s="119"/>
      <c r="Q129" s="119"/>
      <c r="R129" s="119"/>
      <c r="S129" s="119"/>
      <c r="T129" s="119"/>
      <c r="U129" s="119"/>
    </row>
    <row r="130" spans="13:21">
      <c r="M130" s="119"/>
      <c r="N130" s="119"/>
      <c r="O130" s="119"/>
      <c r="P130" s="119"/>
      <c r="Q130" s="119"/>
      <c r="R130" s="119"/>
      <c r="S130" s="119"/>
      <c r="T130" s="119"/>
      <c r="U130" s="119"/>
    </row>
    <row r="131" spans="13:21">
      <c r="M131" s="119"/>
      <c r="N131" s="119"/>
      <c r="O131" s="119"/>
      <c r="P131" s="119"/>
      <c r="Q131" s="119"/>
      <c r="R131" s="119"/>
      <c r="S131" s="119"/>
      <c r="T131" s="119"/>
      <c r="U131" s="119"/>
    </row>
    <row r="132" spans="13:21">
      <c r="M132" s="119"/>
      <c r="N132" s="119"/>
      <c r="O132" s="119"/>
      <c r="P132" s="119"/>
      <c r="Q132" s="119"/>
      <c r="R132" s="119"/>
      <c r="S132" s="119"/>
      <c r="T132" s="119"/>
      <c r="U132" s="119"/>
    </row>
    <row r="133" spans="13:21">
      <c r="M133" s="119"/>
      <c r="N133" s="119"/>
      <c r="O133" s="119"/>
      <c r="P133" s="119"/>
      <c r="Q133" s="119"/>
      <c r="R133" s="119"/>
      <c r="S133" s="119"/>
      <c r="T133" s="119"/>
      <c r="U133" s="119"/>
    </row>
    <row r="134" spans="13:21">
      <c r="M134" s="119"/>
      <c r="N134" s="119"/>
      <c r="O134" s="119"/>
      <c r="P134" s="119"/>
      <c r="Q134" s="119"/>
      <c r="R134" s="119"/>
      <c r="S134" s="119"/>
      <c r="T134" s="119"/>
      <c r="U134" s="119"/>
    </row>
    <row r="135" spans="13:21">
      <c r="M135" s="119"/>
      <c r="N135" s="119"/>
      <c r="O135" s="119"/>
      <c r="P135" s="119"/>
      <c r="Q135" s="119"/>
      <c r="R135" s="119"/>
      <c r="S135" s="119"/>
      <c r="T135" s="119"/>
      <c r="U135" s="119"/>
    </row>
    <row r="136" spans="13:21">
      <c r="M136" s="119"/>
      <c r="N136" s="119"/>
      <c r="O136" s="119"/>
      <c r="P136" s="119"/>
      <c r="Q136" s="119"/>
      <c r="R136" s="119"/>
      <c r="S136" s="119"/>
      <c r="T136" s="119"/>
      <c r="U136" s="119"/>
    </row>
    <row r="137" spans="13:21">
      <c r="M137" s="119"/>
      <c r="N137" s="119"/>
      <c r="O137" s="119"/>
      <c r="P137" s="119"/>
      <c r="Q137" s="119"/>
      <c r="R137" s="119"/>
      <c r="S137" s="119"/>
      <c r="T137" s="119"/>
      <c r="U137" s="119"/>
    </row>
    <row r="138" spans="13:21">
      <c r="M138" s="119"/>
      <c r="N138" s="119"/>
      <c r="O138" s="119"/>
      <c r="P138" s="119"/>
      <c r="Q138" s="119"/>
      <c r="R138" s="119"/>
      <c r="S138" s="119"/>
      <c r="T138" s="119"/>
      <c r="U138" s="119"/>
    </row>
    <row r="139" spans="13:21">
      <c r="M139" s="119"/>
      <c r="N139" s="119"/>
      <c r="O139" s="119"/>
      <c r="P139" s="119"/>
      <c r="Q139" s="119"/>
      <c r="R139" s="119"/>
      <c r="S139" s="119"/>
      <c r="T139" s="119"/>
      <c r="U139" s="119"/>
    </row>
    <row r="140" spans="13:21">
      <c r="M140" s="119"/>
      <c r="N140" s="119"/>
      <c r="O140" s="119"/>
      <c r="P140" s="119"/>
      <c r="Q140" s="119"/>
      <c r="R140" s="119"/>
      <c r="S140" s="119"/>
      <c r="T140" s="119"/>
      <c r="U140" s="119"/>
    </row>
    <row r="141" spans="13:21">
      <c r="M141" s="119"/>
      <c r="N141" s="119"/>
      <c r="O141" s="119"/>
      <c r="P141" s="119"/>
      <c r="Q141" s="119"/>
      <c r="R141" s="119"/>
      <c r="S141" s="119"/>
      <c r="T141" s="119"/>
      <c r="U141" s="119"/>
    </row>
    <row r="142" spans="13:21">
      <c r="M142" s="119"/>
      <c r="N142" s="119"/>
      <c r="O142" s="119"/>
      <c r="P142" s="119"/>
      <c r="Q142" s="119"/>
      <c r="R142" s="119"/>
      <c r="S142" s="119"/>
      <c r="T142" s="119"/>
      <c r="U142" s="119"/>
    </row>
    <row r="143" spans="13:21">
      <c r="M143" s="119"/>
      <c r="N143" s="119"/>
      <c r="O143" s="119"/>
      <c r="P143" s="119"/>
      <c r="Q143" s="119"/>
      <c r="R143" s="119"/>
      <c r="S143" s="119"/>
      <c r="T143" s="119"/>
      <c r="U143" s="119"/>
    </row>
    <row r="144" spans="13:21">
      <c r="M144" s="119"/>
      <c r="N144" s="119"/>
      <c r="O144" s="119"/>
      <c r="P144" s="119"/>
      <c r="Q144" s="119"/>
      <c r="R144" s="119"/>
      <c r="S144" s="119"/>
      <c r="T144" s="119"/>
      <c r="U144" s="119"/>
    </row>
    <row r="145" spans="13:21">
      <c r="M145" s="119"/>
      <c r="N145" s="119"/>
      <c r="O145" s="119"/>
      <c r="P145" s="119"/>
      <c r="Q145" s="119"/>
      <c r="R145" s="119"/>
      <c r="S145" s="119"/>
      <c r="T145" s="119"/>
      <c r="U145" s="119"/>
    </row>
    <row r="146" spans="13:21">
      <c r="M146" s="119"/>
      <c r="N146" s="119"/>
      <c r="O146" s="119"/>
      <c r="P146" s="119"/>
      <c r="Q146" s="119"/>
      <c r="R146" s="119"/>
      <c r="S146" s="119"/>
      <c r="T146" s="119"/>
      <c r="U146" s="119"/>
    </row>
    <row r="147" spans="13:21">
      <c r="M147" s="119"/>
      <c r="N147" s="119"/>
      <c r="O147" s="119"/>
      <c r="P147" s="119"/>
      <c r="Q147" s="119"/>
      <c r="R147" s="119"/>
      <c r="S147" s="119"/>
      <c r="T147" s="119"/>
      <c r="U147" s="119"/>
    </row>
    <row r="148" spans="13:21">
      <c r="M148" s="119"/>
      <c r="N148" s="119"/>
      <c r="O148" s="119"/>
      <c r="P148" s="119"/>
      <c r="Q148" s="119"/>
      <c r="R148" s="119"/>
      <c r="S148" s="119"/>
      <c r="T148" s="119"/>
      <c r="U148" s="119"/>
    </row>
    <row r="149" spans="13:21">
      <c r="M149" s="119"/>
      <c r="N149" s="119"/>
      <c r="O149" s="119"/>
      <c r="P149" s="119"/>
      <c r="Q149" s="119"/>
      <c r="R149" s="119"/>
      <c r="S149" s="119"/>
      <c r="T149" s="119"/>
      <c r="U149" s="119"/>
    </row>
    <row r="150" spans="13:21">
      <c r="M150" s="119"/>
      <c r="N150" s="119"/>
      <c r="O150" s="119"/>
      <c r="P150" s="119"/>
      <c r="Q150" s="119"/>
      <c r="R150" s="119"/>
      <c r="S150" s="119"/>
      <c r="T150" s="119"/>
      <c r="U150" s="119"/>
    </row>
    <row r="151" spans="13:21">
      <c r="M151" s="119"/>
      <c r="N151" s="119"/>
      <c r="O151" s="119"/>
      <c r="P151" s="119"/>
      <c r="Q151" s="119"/>
      <c r="R151" s="119"/>
      <c r="S151" s="119"/>
      <c r="T151" s="119"/>
      <c r="U151" s="119"/>
    </row>
    <row r="152" spans="13:21">
      <c r="M152" s="119"/>
      <c r="N152" s="119"/>
      <c r="O152" s="119"/>
      <c r="P152" s="119"/>
      <c r="Q152" s="119"/>
      <c r="R152" s="119"/>
      <c r="S152" s="119"/>
      <c r="T152" s="119"/>
      <c r="U152" s="119"/>
    </row>
    <row r="153" spans="13:21">
      <c r="M153" s="119"/>
      <c r="N153" s="119"/>
      <c r="O153" s="119"/>
      <c r="P153" s="119"/>
      <c r="Q153" s="119"/>
      <c r="R153" s="119"/>
      <c r="S153" s="119"/>
      <c r="T153" s="119"/>
      <c r="U153" s="119"/>
    </row>
    <row r="154" spans="13:21">
      <c r="M154" s="119"/>
      <c r="N154" s="119"/>
      <c r="O154" s="119"/>
      <c r="P154" s="119"/>
      <c r="Q154" s="119"/>
      <c r="R154" s="119"/>
      <c r="S154" s="119"/>
      <c r="T154" s="119"/>
      <c r="U154" s="119"/>
    </row>
    <row r="155" spans="13:21">
      <c r="M155" s="119"/>
      <c r="N155" s="119"/>
      <c r="O155" s="119"/>
      <c r="P155" s="119"/>
      <c r="Q155" s="119"/>
      <c r="R155" s="119"/>
      <c r="S155" s="119"/>
      <c r="T155" s="119"/>
      <c r="U155" s="119"/>
    </row>
    <row r="156" spans="13:21">
      <c r="M156" s="119"/>
      <c r="N156" s="119"/>
      <c r="O156" s="119"/>
      <c r="P156" s="119"/>
      <c r="Q156" s="119"/>
      <c r="R156" s="119"/>
      <c r="S156" s="119"/>
      <c r="T156" s="119"/>
      <c r="U156" s="119"/>
    </row>
    <row r="157" spans="13:21">
      <c r="M157" s="119"/>
      <c r="N157" s="119"/>
      <c r="O157" s="119"/>
      <c r="P157" s="119"/>
      <c r="Q157" s="119"/>
      <c r="R157" s="119"/>
      <c r="S157" s="119"/>
      <c r="T157" s="119"/>
      <c r="U157" s="119"/>
    </row>
    <row r="158" spans="13:21">
      <c r="M158" s="119"/>
      <c r="N158" s="119"/>
      <c r="O158" s="119"/>
      <c r="P158" s="119"/>
      <c r="Q158" s="119"/>
      <c r="R158" s="119"/>
      <c r="S158" s="119"/>
      <c r="T158" s="119"/>
      <c r="U158" s="119"/>
    </row>
    <row r="159" spans="13:21">
      <c r="M159" s="119"/>
      <c r="N159" s="119"/>
      <c r="O159" s="119"/>
      <c r="P159" s="119"/>
      <c r="Q159" s="119"/>
      <c r="R159" s="119"/>
      <c r="S159" s="119"/>
      <c r="T159" s="119"/>
      <c r="U159" s="119"/>
    </row>
    <row r="160" spans="13:21">
      <c r="M160" s="119"/>
      <c r="N160" s="119"/>
      <c r="O160" s="119"/>
      <c r="P160" s="119"/>
      <c r="Q160" s="119"/>
      <c r="R160" s="119"/>
      <c r="S160" s="119"/>
      <c r="T160" s="119"/>
      <c r="U160" s="119"/>
    </row>
    <row r="161" spans="13:21">
      <c r="M161" s="119"/>
      <c r="N161" s="119"/>
      <c r="O161" s="119"/>
      <c r="P161" s="119"/>
      <c r="Q161" s="119"/>
      <c r="R161" s="119"/>
      <c r="S161" s="119"/>
      <c r="T161" s="119"/>
      <c r="U161" s="119"/>
    </row>
    <row r="162" spans="13:21">
      <c r="M162" s="119"/>
      <c r="N162" s="119"/>
      <c r="O162" s="119"/>
      <c r="P162" s="119"/>
      <c r="Q162" s="119"/>
      <c r="R162" s="119"/>
      <c r="S162" s="119"/>
      <c r="T162" s="119"/>
      <c r="U162" s="119"/>
    </row>
    <row r="163" spans="13:21">
      <c r="M163" s="119"/>
      <c r="N163" s="119"/>
      <c r="O163" s="119"/>
      <c r="P163" s="119"/>
      <c r="Q163" s="119"/>
      <c r="R163" s="119"/>
      <c r="S163" s="119"/>
      <c r="T163" s="119"/>
      <c r="U163" s="119"/>
    </row>
    <row r="164" spans="13:21">
      <c r="M164" s="119"/>
      <c r="N164" s="119"/>
      <c r="O164" s="119"/>
      <c r="P164" s="119"/>
      <c r="Q164" s="119"/>
      <c r="R164" s="119"/>
      <c r="S164" s="119"/>
      <c r="T164" s="119"/>
      <c r="U164" s="119"/>
    </row>
    <row r="165" spans="13:21">
      <c r="M165" s="119"/>
      <c r="N165" s="119"/>
      <c r="O165" s="119"/>
      <c r="P165" s="119"/>
      <c r="Q165" s="119"/>
      <c r="R165" s="119"/>
      <c r="S165" s="119"/>
      <c r="T165" s="119"/>
      <c r="U165" s="119"/>
    </row>
    <row r="166" spans="13:21">
      <c r="M166" s="119"/>
      <c r="N166" s="119"/>
      <c r="O166" s="119"/>
      <c r="P166" s="119"/>
      <c r="Q166" s="119"/>
      <c r="R166" s="119"/>
      <c r="S166" s="119"/>
      <c r="T166" s="119"/>
      <c r="U166" s="119"/>
    </row>
    <row r="167" spans="13:21">
      <c r="M167" s="119"/>
      <c r="N167" s="119"/>
      <c r="O167" s="119"/>
      <c r="P167" s="119"/>
      <c r="Q167" s="119"/>
      <c r="R167" s="119"/>
      <c r="S167" s="119"/>
      <c r="T167" s="119"/>
      <c r="U167" s="119"/>
    </row>
    <row r="168" spans="13:21">
      <c r="M168" s="119"/>
      <c r="N168" s="119"/>
      <c r="O168" s="119"/>
      <c r="P168" s="119"/>
      <c r="Q168" s="119"/>
      <c r="R168" s="119"/>
      <c r="S168" s="119"/>
      <c r="T168" s="119"/>
      <c r="U168" s="119"/>
    </row>
    <row r="169" spans="13:21">
      <c r="M169" s="119"/>
      <c r="N169" s="119"/>
      <c r="O169" s="119"/>
      <c r="P169" s="119"/>
      <c r="Q169" s="119"/>
      <c r="R169" s="119"/>
      <c r="S169" s="119"/>
      <c r="T169" s="119"/>
      <c r="U169" s="119"/>
    </row>
    <row r="170" spans="13:21">
      <c r="M170" s="119"/>
      <c r="N170" s="119"/>
      <c r="O170" s="119"/>
      <c r="P170" s="119"/>
      <c r="Q170" s="119"/>
      <c r="R170" s="119"/>
      <c r="S170" s="119"/>
      <c r="T170" s="119"/>
      <c r="U170" s="119"/>
    </row>
    <row r="171" spans="13:21">
      <c r="M171" s="119"/>
      <c r="N171" s="119"/>
      <c r="O171" s="119"/>
      <c r="P171" s="119"/>
      <c r="Q171" s="119"/>
      <c r="R171" s="119"/>
      <c r="S171" s="119"/>
      <c r="T171" s="119"/>
      <c r="U171" s="119"/>
    </row>
    <row r="172" spans="13:21">
      <c r="M172" s="119"/>
      <c r="N172" s="119"/>
      <c r="O172" s="119"/>
      <c r="P172" s="119"/>
      <c r="Q172" s="119"/>
      <c r="R172" s="119"/>
      <c r="S172" s="119"/>
      <c r="T172" s="119"/>
      <c r="U172" s="119"/>
    </row>
    <row r="173" spans="13:21">
      <c r="M173" s="119"/>
      <c r="N173" s="119"/>
      <c r="O173" s="119"/>
      <c r="P173" s="119"/>
      <c r="Q173" s="119"/>
      <c r="R173" s="119"/>
      <c r="S173" s="119"/>
      <c r="T173" s="119"/>
      <c r="U173" s="119"/>
    </row>
    <row r="174" spans="13:21">
      <c r="M174" s="119"/>
      <c r="N174" s="119"/>
      <c r="O174" s="119"/>
      <c r="P174" s="119"/>
      <c r="Q174" s="119"/>
      <c r="R174" s="119"/>
      <c r="S174" s="119"/>
      <c r="T174" s="119"/>
      <c r="U174" s="119"/>
    </row>
    <row r="175" spans="13:21">
      <c r="M175" s="119"/>
      <c r="N175" s="119"/>
      <c r="O175" s="119"/>
      <c r="P175" s="119"/>
      <c r="Q175" s="119"/>
      <c r="R175" s="119"/>
      <c r="S175" s="119"/>
      <c r="T175" s="119"/>
      <c r="U175" s="119"/>
    </row>
    <row r="176" spans="13:21">
      <c r="M176" s="119"/>
      <c r="N176" s="119"/>
      <c r="O176" s="119"/>
      <c r="P176" s="119"/>
      <c r="Q176" s="119"/>
      <c r="R176" s="119"/>
      <c r="S176" s="119"/>
      <c r="T176" s="119"/>
      <c r="U176" s="119"/>
    </row>
    <row r="177" spans="13:21">
      <c r="M177" s="119"/>
      <c r="N177" s="119"/>
      <c r="O177" s="119"/>
      <c r="P177" s="119"/>
      <c r="Q177" s="119"/>
      <c r="R177" s="119"/>
      <c r="S177" s="119"/>
      <c r="T177" s="119"/>
      <c r="U177" s="119"/>
    </row>
    <row r="178" spans="13:21">
      <c r="M178" s="119"/>
      <c r="N178" s="119"/>
      <c r="O178" s="119"/>
      <c r="P178" s="119"/>
      <c r="Q178" s="119"/>
      <c r="R178" s="119"/>
      <c r="S178" s="119"/>
      <c r="T178" s="119"/>
      <c r="U178" s="119"/>
    </row>
    <row r="179" spans="13:21">
      <c r="M179" s="119"/>
      <c r="N179" s="119"/>
      <c r="O179" s="119"/>
      <c r="P179" s="119"/>
      <c r="Q179" s="119"/>
      <c r="R179" s="119"/>
      <c r="S179" s="119"/>
      <c r="T179" s="119"/>
      <c r="U179" s="119"/>
    </row>
    <row r="180" spans="13:21">
      <c r="M180" s="119"/>
      <c r="N180" s="119"/>
      <c r="O180" s="119"/>
      <c r="P180" s="119"/>
      <c r="Q180" s="119"/>
      <c r="R180" s="119"/>
      <c r="S180" s="119"/>
      <c r="T180" s="119"/>
      <c r="U180" s="119"/>
    </row>
    <row r="181" spans="13:21">
      <c r="M181" s="119"/>
      <c r="N181" s="119"/>
      <c r="O181" s="119"/>
      <c r="P181" s="119"/>
      <c r="Q181" s="119"/>
      <c r="R181" s="119"/>
      <c r="S181" s="119"/>
      <c r="T181" s="119"/>
      <c r="U181" s="119"/>
    </row>
    <row r="182" spans="13:21">
      <c r="M182" s="119"/>
      <c r="N182" s="119"/>
      <c r="O182" s="119"/>
      <c r="P182" s="119"/>
      <c r="Q182" s="119"/>
      <c r="R182" s="119"/>
      <c r="S182" s="119"/>
      <c r="T182" s="119"/>
      <c r="U182" s="119"/>
    </row>
    <row r="183" spans="13:21">
      <c r="M183" s="119"/>
      <c r="N183" s="119"/>
      <c r="O183" s="119"/>
      <c r="P183" s="119"/>
      <c r="Q183" s="119"/>
      <c r="R183" s="119"/>
      <c r="S183" s="119"/>
      <c r="T183" s="119"/>
      <c r="U183" s="119"/>
    </row>
    <row r="184" spans="13:21">
      <c r="M184" s="119"/>
      <c r="N184" s="119"/>
      <c r="O184" s="119"/>
      <c r="P184" s="119"/>
      <c r="Q184" s="119"/>
      <c r="R184" s="119"/>
      <c r="S184" s="119"/>
      <c r="T184" s="119"/>
      <c r="U184" s="119"/>
    </row>
    <row r="185" spans="13:21">
      <c r="M185" s="119"/>
      <c r="N185" s="119"/>
      <c r="O185" s="119"/>
      <c r="P185" s="119"/>
      <c r="Q185" s="119"/>
      <c r="R185" s="119"/>
      <c r="S185" s="119"/>
      <c r="T185" s="119"/>
      <c r="U185" s="119"/>
    </row>
    <row r="186" spans="13:21">
      <c r="M186" s="119"/>
      <c r="N186" s="119"/>
      <c r="O186" s="119"/>
      <c r="P186" s="119"/>
      <c r="Q186" s="119"/>
      <c r="R186" s="119"/>
      <c r="S186" s="119"/>
      <c r="T186" s="119"/>
      <c r="U186" s="119"/>
    </row>
    <row r="187" spans="13:21">
      <c r="M187" s="119"/>
      <c r="N187" s="119"/>
      <c r="O187" s="119"/>
      <c r="P187" s="119"/>
      <c r="Q187" s="119"/>
      <c r="R187" s="119"/>
      <c r="S187" s="119"/>
      <c r="T187" s="119"/>
      <c r="U187" s="119"/>
    </row>
    <row r="188" spans="13:21">
      <c r="M188" s="119"/>
      <c r="N188" s="119"/>
      <c r="O188" s="119"/>
      <c r="P188" s="119"/>
      <c r="Q188" s="119"/>
      <c r="R188" s="119"/>
      <c r="S188" s="119"/>
      <c r="T188" s="119"/>
      <c r="U188" s="119"/>
    </row>
    <row r="189" spans="13:21">
      <c r="M189" s="119"/>
      <c r="N189" s="119"/>
      <c r="O189" s="119"/>
      <c r="P189" s="119"/>
      <c r="Q189" s="119"/>
      <c r="R189" s="119"/>
      <c r="S189" s="119"/>
      <c r="T189" s="119"/>
      <c r="U189" s="119"/>
    </row>
    <row r="190" spans="13:21">
      <c r="M190" s="119"/>
      <c r="N190" s="119"/>
      <c r="O190" s="119"/>
      <c r="P190" s="119"/>
      <c r="Q190" s="119"/>
      <c r="R190" s="119"/>
      <c r="S190" s="119"/>
      <c r="T190" s="119"/>
      <c r="U190" s="119"/>
    </row>
    <row r="191" spans="13:21">
      <c r="M191" s="119"/>
      <c r="N191" s="119"/>
      <c r="O191" s="119"/>
      <c r="P191" s="119"/>
      <c r="Q191" s="119"/>
      <c r="R191" s="119"/>
      <c r="S191" s="119"/>
      <c r="T191" s="119"/>
      <c r="U191" s="119"/>
    </row>
    <row r="192" spans="13:21">
      <c r="M192" s="119"/>
      <c r="N192" s="119"/>
      <c r="O192" s="119"/>
      <c r="P192" s="119"/>
      <c r="Q192" s="119"/>
      <c r="R192" s="119"/>
      <c r="S192" s="119"/>
      <c r="T192" s="119"/>
      <c r="U192" s="119"/>
    </row>
    <row r="193" spans="13:21">
      <c r="M193" s="119"/>
      <c r="N193" s="119"/>
      <c r="O193" s="119"/>
      <c r="P193" s="119"/>
      <c r="Q193" s="119"/>
      <c r="R193" s="119"/>
      <c r="S193" s="119"/>
      <c r="T193" s="119"/>
      <c r="U193" s="119"/>
    </row>
    <row r="194" spans="13:21">
      <c r="M194" s="119"/>
      <c r="N194" s="119"/>
      <c r="O194" s="119"/>
      <c r="P194" s="119"/>
      <c r="Q194" s="119"/>
      <c r="R194" s="119"/>
      <c r="S194" s="119"/>
      <c r="T194" s="119"/>
      <c r="U194" s="119"/>
    </row>
    <row r="195" spans="13:21">
      <c r="M195" s="119"/>
      <c r="N195" s="119"/>
      <c r="O195" s="119"/>
      <c r="P195" s="119"/>
      <c r="Q195" s="119"/>
      <c r="R195" s="119"/>
      <c r="S195" s="119"/>
      <c r="T195" s="119"/>
      <c r="U195" s="119"/>
    </row>
    <row r="196" spans="13:21">
      <c r="M196" s="119"/>
      <c r="N196" s="119"/>
      <c r="O196" s="119"/>
      <c r="P196" s="119"/>
      <c r="Q196" s="119"/>
      <c r="R196" s="119"/>
      <c r="S196" s="119"/>
      <c r="T196" s="119"/>
      <c r="U196" s="119"/>
    </row>
    <row r="197" spans="13:21">
      <c r="M197" s="119"/>
      <c r="N197" s="119"/>
      <c r="O197" s="119"/>
      <c r="P197" s="119"/>
      <c r="Q197" s="119"/>
      <c r="R197" s="119"/>
      <c r="S197" s="119"/>
      <c r="T197" s="119"/>
      <c r="U197" s="119"/>
    </row>
    <row r="198" spans="13:21">
      <c r="M198" s="119"/>
      <c r="N198" s="119"/>
      <c r="O198" s="119"/>
      <c r="P198" s="119"/>
      <c r="Q198" s="119"/>
      <c r="R198" s="119"/>
      <c r="S198" s="119"/>
      <c r="T198" s="119"/>
      <c r="U198" s="119"/>
    </row>
    <row r="199" spans="13:21">
      <c r="M199" s="119"/>
      <c r="N199" s="119"/>
      <c r="O199" s="119"/>
      <c r="P199" s="119"/>
      <c r="Q199" s="119"/>
      <c r="R199" s="119"/>
      <c r="S199" s="119"/>
      <c r="T199" s="119"/>
      <c r="U199" s="119"/>
    </row>
    <row r="200" spans="13:21">
      <c r="M200" s="119"/>
      <c r="N200" s="119"/>
      <c r="O200" s="119"/>
      <c r="P200" s="119"/>
      <c r="Q200" s="119"/>
      <c r="R200" s="119"/>
      <c r="S200" s="119"/>
      <c r="T200" s="119"/>
      <c r="U200" s="119"/>
    </row>
    <row r="201" spans="13:21">
      <c r="M201" s="119"/>
      <c r="N201" s="119"/>
      <c r="O201" s="119"/>
      <c r="P201" s="119"/>
      <c r="Q201" s="119"/>
      <c r="R201" s="119"/>
      <c r="S201" s="119"/>
      <c r="T201" s="119"/>
      <c r="U201" s="119"/>
    </row>
    <row r="202" spans="13:21">
      <c r="M202" s="119"/>
      <c r="N202" s="119"/>
      <c r="O202" s="119"/>
      <c r="P202" s="119"/>
      <c r="Q202" s="119"/>
      <c r="R202" s="119"/>
      <c r="S202" s="119"/>
      <c r="T202" s="119"/>
      <c r="U202" s="119"/>
    </row>
    <row r="203" spans="13:21">
      <c r="M203" s="119"/>
      <c r="N203" s="119"/>
      <c r="O203" s="119"/>
      <c r="P203" s="119"/>
      <c r="Q203" s="119"/>
      <c r="R203" s="119"/>
      <c r="S203" s="119"/>
      <c r="T203" s="119"/>
      <c r="U203" s="119"/>
    </row>
    <row r="204" spans="13:21">
      <c r="M204" s="119"/>
      <c r="N204" s="119"/>
      <c r="O204" s="119"/>
      <c r="P204" s="119"/>
      <c r="Q204" s="119"/>
      <c r="R204" s="119"/>
      <c r="S204" s="119"/>
      <c r="T204" s="119"/>
      <c r="U204" s="119"/>
    </row>
    <row r="205" spans="13:21">
      <c r="M205" s="119"/>
      <c r="N205" s="119"/>
      <c r="O205" s="119"/>
      <c r="P205" s="119"/>
      <c r="Q205" s="119"/>
      <c r="R205" s="119"/>
      <c r="S205" s="119"/>
      <c r="T205" s="119"/>
      <c r="U205" s="119"/>
    </row>
    <row r="206" spans="13:21">
      <c r="M206" s="119"/>
      <c r="N206" s="119"/>
      <c r="O206" s="119"/>
      <c r="P206" s="119"/>
      <c r="Q206" s="119"/>
      <c r="R206" s="119"/>
      <c r="S206" s="119"/>
      <c r="T206" s="119"/>
      <c r="U206" s="119"/>
    </row>
    <row r="207" spans="13:21">
      <c r="M207" s="119"/>
      <c r="N207" s="119"/>
      <c r="O207" s="119"/>
      <c r="P207" s="119"/>
      <c r="Q207" s="119"/>
      <c r="R207" s="119"/>
      <c r="S207" s="119"/>
      <c r="T207" s="119"/>
      <c r="U207" s="119"/>
    </row>
    <row r="208" spans="13:21">
      <c r="M208" s="119"/>
      <c r="N208" s="119"/>
      <c r="O208" s="119"/>
      <c r="P208" s="119"/>
      <c r="Q208" s="119"/>
      <c r="R208" s="119"/>
      <c r="S208" s="119"/>
      <c r="T208" s="119"/>
      <c r="U208" s="119"/>
    </row>
    <row r="209" spans="13:21">
      <c r="M209" s="119"/>
      <c r="N209" s="119"/>
      <c r="O209" s="119"/>
      <c r="P209" s="119"/>
      <c r="Q209" s="119"/>
      <c r="R209" s="119"/>
      <c r="S209" s="119"/>
      <c r="T209" s="119"/>
      <c r="U209" s="119"/>
    </row>
    <row r="210" spans="13:21">
      <c r="M210" s="119"/>
      <c r="N210" s="119"/>
      <c r="O210" s="119"/>
      <c r="P210" s="119"/>
      <c r="Q210" s="119"/>
      <c r="R210" s="119"/>
      <c r="S210" s="119"/>
      <c r="T210" s="119"/>
      <c r="U210" s="119"/>
    </row>
    <row r="211" spans="13:21">
      <c r="M211" s="119"/>
      <c r="N211" s="119"/>
      <c r="O211" s="119"/>
      <c r="P211" s="119"/>
      <c r="Q211" s="119"/>
      <c r="R211" s="119"/>
      <c r="S211" s="119"/>
      <c r="T211" s="119"/>
      <c r="U211" s="119"/>
    </row>
    <row r="212" spans="13:21">
      <c r="M212" s="119"/>
      <c r="N212" s="119"/>
      <c r="O212" s="119"/>
      <c r="P212" s="119"/>
      <c r="Q212" s="119"/>
      <c r="R212" s="119"/>
      <c r="S212" s="119"/>
      <c r="T212" s="119"/>
      <c r="U212" s="119"/>
    </row>
    <row r="213" spans="13:21">
      <c r="M213" s="119"/>
      <c r="N213" s="119"/>
      <c r="O213" s="119"/>
      <c r="P213" s="119"/>
      <c r="Q213" s="119"/>
      <c r="R213" s="119"/>
      <c r="S213" s="119"/>
      <c r="T213" s="119"/>
      <c r="U213" s="119"/>
    </row>
    <row r="214" spans="13:21">
      <c r="M214" s="119"/>
      <c r="N214" s="119"/>
      <c r="O214" s="119"/>
      <c r="P214" s="119"/>
      <c r="Q214" s="119"/>
      <c r="R214" s="119"/>
      <c r="S214" s="119"/>
      <c r="T214" s="119"/>
      <c r="U214" s="119"/>
    </row>
    <row r="215" spans="13:21">
      <c r="M215" s="119"/>
      <c r="N215" s="119"/>
      <c r="O215" s="119"/>
      <c r="P215" s="119"/>
      <c r="Q215" s="119"/>
      <c r="R215" s="119"/>
      <c r="S215" s="119"/>
      <c r="T215" s="119"/>
      <c r="U215" s="119"/>
    </row>
    <row r="216" spans="13:21">
      <c r="M216" s="119"/>
      <c r="N216" s="119"/>
      <c r="O216" s="119"/>
      <c r="P216" s="119"/>
      <c r="Q216" s="119"/>
      <c r="R216" s="119"/>
      <c r="S216" s="119"/>
      <c r="T216" s="119"/>
      <c r="U216" s="119"/>
    </row>
    <row r="217" spans="13:21">
      <c r="M217" s="119"/>
      <c r="N217" s="119"/>
      <c r="O217" s="119"/>
      <c r="P217" s="119"/>
      <c r="Q217" s="119"/>
      <c r="R217" s="119"/>
      <c r="S217" s="119"/>
      <c r="T217" s="119"/>
      <c r="U217" s="119"/>
    </row>
    <row r="218" spans="13:21">
      <c r="M218" s="119"/>
      <c r="N218" s="119"/>
      <c r="O218" s="119"/>
      <c r="P218" s="119"/>
      <c r="Q218" s="119"/>
      <c r="R218" s="119"/>
      <c r="S218" s="119"/>
      <c r="T218" s="119"/>
      <c r="U218" s="119"/>
    </row>
    <row r="219" spans="13:21">
      <c r="M219" s="119"/>
      <c r="N219" s="119"/>
      <c r="O219" s="119"/>
      <c r="P219" s="119"/>
      <c r="Q219" s="119"/>
      <c r="R219" s="119"/>
      <c r="S219" s="119"/>
      <c r="T219" s="119"/>
      <c r="U219" s="119"/>
    </row>
    <row r="220" spans="13:21">
      <c r="M220" s="119"/>
      <c r="N220" s="119"/>
      <c r="O220" s="119"/>
      <c r="P220" s="119"/>
      <c r="Q220" s="119"/>
      <c r="R220" s="119"/>
      <c r="S220" s="119"/>
      <c r="T220" s="119"/>
      <c r="U220" s="119"/>
    </row>
    <row r="221" spans="13:21">
      <c r="M221" s="119"/>
      <c r="N221" s="119"/>
      <c r="O221" s="119"/>
      <c r="P221" s="119"/>
      <c r="Q221" s="119"/>
      <c r="R221" s="119"/>
      <c r="S221" s="119"/>
      <c r="T221" s="119"/>
      <c r="U221" s="119"/>
    </row>
    <row r="222" spans="13:21">
      <c r="M222" s="119"/>
      <c r="N222" s="119"/>
      <c r="O222" s="119"/>
      <c r="P222" s="119"/>
      <c r="Q222" s="119"/>
      <c r="R222" s="119"/>
      <c r="S222" s="119"/>
      <c r="T222" s="119"/>
      <c r="U222" s="119"/>
    </row>
    <row r="223" spans="13:21">
      <c r="M223" s="119"/>
      <c r="N223" s="119"/>
      <c r="O223" s="119"/>
      <c r="P223" s="119"/>
      <c r="Q223" s="119"/>
      <c r="R223" s="119"/>
      <c r="S223" s="119"/>
      <c r="T223" s="119"/>
      <c r="U223" s="119"/>
    </row>
    <row r="224" spans="13:21">
      <c r="M224" s="119"/>
      <c r="N224" s="119"/>
      <c r="O224" s="119"/>
      <c r="P224" s="119"/>
      <c r="Q224" s="119"/>
      <c r="R224" s="119"/>
      <c r="S224" s="119"/>
      <c r="T224" s="119"/>
      <c r="U224" s="119"/>
    </row>
    <row r="225" spans="13:21">
      <c r="M225" s="119"/>
      <c r="N225" s="119"/>
      <c r="O225" s="119"/>
      <c r="P225" s="119"/>
      <c r="Q225" s="119"/>
      <c r="R225" s="119"/>
      <c r="S225" s="119"/>
      <c r="T225" s="119"/>
      <c r="U225" s="119"/>
    </row>
    <row r="226" spans="13:21">
      <c r="M226" s="119"/>
      <c r="N226" s="119"/>
      <c r="O226" s="119"/>
      <c r="P226" s="119"/>
      <c r="Q226" s="119"/>
      <c r="R226" s="119"/>
      <c r="S226" s="119"/>
      <c r="T226" s="119"/>
      <c r="U226" s="119"/>
    </row>
    <row r="227" spans="13:21">
      <c r="M227" s="119"/>
      <c r="N227" s="119"/>
      <c r="O227" s="119"/>
      <c r="P227" s="119"/>
      <c r="Q227" s="119"/>
      <c r="R227" s="119"/>
      <c r="S227" s="119"/>
      <c r="T227" s="119"/>
      <c r="U227" s="119"/>
    </row>
    <row r="228" spans="13:21">
      <c r="M228" s="119"/>
      <c r="N228" s="119"/>
      <c r="O228" s="119"/>
      <c r="P228" s="119"/>
      <c r="Q228" s="119"/>
      <c r="R228" s="119"/>
      <c r="S228" s="119"/>
      <c r="T228" s="119"/>
      <c r="U228" s="119"/>
    </row>
    <row r="229" spans="13:21">
      <c r="M229" s="119"/>
      <c r="N229" s="119"/>
      <c r="O229" s="119"/>
      <c r="P229" s="119"/>
      <c r="Q229" s="119"/>
      <c r="R229" s="119"/>
      <c r="S229" s="119"/>
      <c r="T229" s="119"/>
      <c r="U229" s="119"/>
    </row>
    <row r="230" spans="13:21">
      <c r="M230" s="119"/>
      <c r="N230" s="119"/>
      <c r="O230" s="119"/>
      <c r="P230" s="119"/>
      <c r="Q230" s="119"/>
      <c r="R230" s="119"/>
      <c r="S230" s="119"/>
      <c r="T230" s="119"/>
      <c r="U230" s="119"/>
    </row>
    <row r="231" spans="13:21">
      <c r="M231" s="119"/>
      <c r="N231" s="119"/>
      <c r="O231" s="119"/>
      <c r="P231" s="119"/>
      <c r="Q231" s="119"/>
      <c r="R231" s="119"/>
      <c r="S231" s="119"/>
      <c r="T231" s="119"/>
      <c r="U231" s="119"/>
    </row>
    <row r="232" spans="13:21">
      <c r="M232" s="119"/>
      <c r="N232" s="119"/>
      <c r="O232" s="119"/>
      <c r="P232" s="119"/>
      <c r="Q232" s="119"/>
      <c r="R232" s="119"/>
      <c r="S232" s="119"/>
      <c r="T232" s="119"/>
      <c r="U232" s="119"/>
    </row>
    <row r="233" spans="13:21">
      <c r="M233" s="119"/>
      <c r="N233" s="119"/>
      <c r="O233" s="119"/>
      <c r="P233" s="119"/>
      <c r="Q233" s="119"/>
      <c r="R233" s="119"/>
      <c r="S233" s="119"/>
      <c r="T233" s="119"/>
      <c r="U233" s="119"/>
    </row>
    <row r="234" spans="13:21">
      <c r="M234" s="119"/>
      <c r="N234" s="119"/>
      <c r="O234" s="119"/>
      <c r="P234" s="119"/>
      <c r="Q234" s="119"/>
      <c r="R234" s="119"/>
      <c r="S234" s="119"/>
      <c r="T234" s="119"/>
      <c r="U234" s="119"/>
    </row>
    <row r="235" spans="13:21">
      <c r="M235" s="119"/>
      <c r="N235" s="119"/>
      <c r="O235" s="119"/>
      <c r="P235" s="119"/>
      <c r="Q235" s="119"/>
      <c r="R235" s="119"/>
      <c r="S235" s="119"/>
      <c r="T235" s="119"/>
      <c r="U235" s="119"/>
    </row>
    <row r="236" spans="13:21">
      <c r="M236" s="119"/>
      <c r="N236" s="119"/>
      <c r="O236" s="119"/>
      <c r="P236" s="119"/>
      <c r="Q236" s="119"/>
      <c r="R236" s="119"/>
      <c r="S236" s="119"/>
      <c r="T236" s="119"/>
      <c r="U236" s="119"/>
    </row>
    <row r="237" spans="13:21">
      <c r="M237" s="119"/>
      <c r="N237" s="119"/>
      <c r="O237" s="119"/>
      <c r="P237" s="119"/>
      <c r="Q237" s="119"/>
      <c r="R237" s="119"/>
      <c r="S237" s="119"/>
      <c r="T237" s="119"/>
      <c r="U237" s="119"/>
    </row>
    <row r="238" spans="13:21">
      <c r="M238" s="119"/>
      <c r="N238" s="119"/>
      <c r="O238" s="119"/>
      <c r="P238" s="119"/>
      <c r="Q238" s="119"/>
      <c r="R238" s="119"/>
      <c r="S238" s="119"/>
      <c r="T238" s="119"/>
      <c r="U238" s="119"/>
    </row>
    <row r="239" spans="13:21">
      <c r="M239" s="119"/>
      <c r="N239" s="119"/>
      <c r="O239" s="119"/>
      <c r="P239" s="119"/>
      <c r="Q239" s="119"/>
      <c r="R239" s="119"/>
      <c r="S239" s="119"/>
      <c r="T239" s="119"/>
      <c r="U239" s="119"/>
    </row>
    <row r="240" spans="13:21">
      <c r="M240" s="119"/>
      <c r="N240" s="119"/>
      <c r="O240" s="119"/>
      <c r="P240" s="119"/>
      <c r="Q240" s="119"/>
      <c r="R240" s="119"/>
      <c r="S240" s="119"/>
      <c r="T240" s="119"/>
      <c r="U240" s="119"/>
    </row>
    <row r="241" spans="13:21">
      <c r="M241" s="119"/>
      <c r="N241" s="119"/>
      <c r="O241" s="119"/>
      <c r="P241" s="119"/>
      <c r="Q241" s="119"/>
      <c r="R241" s="119"/>
      <c r="S241" s="119"/>
      <c r="T241" s="119"/>
      <c r="U241" s="119"/>
    </row>
    <row r="242" spans="13:21">
      <c r="M242" s="119"/>
      <c r="N242" s="119"/>
      <c r="O242" s="119"/>
      <c r="P242" s="119"/>
      <c r="Q242" s="119"/>
      <c r="R242" s="119"/>
      <c r="S242" s="119"/>
      <c r="T242" s="119"/>
      <c r="U242" s="119"/>
    </row>
    <row r="243" spans="13:21">
      <c r="M243" s="119"/>
      <c r="N243" s="119"/>
      <c r="O243" s="119"/>
      <c r="P243" s="119"/>
      <c r="Q243" s="119"/>
      <c r="R243" s="119"/>
      <c r="S243" s="119"/>
      <c r="T243" s="119"/>
      <c r="U243" s="119"/>
    </row>
    <row r="244" spans="13:21">
      <c r="M244" s="119"/>
      <c r="N244" s="119"/>
      <c r="O244" s="119"/>
      <c r="P244" s="119"/>
      <c r="Q244" s="119"/>
      <c r="R244" s="119"/>
      <c r="S244" s="119"/>
      <c r="T244" s="119"/>
      <c r="U244" s="119"/>
    </row>
    <row r="245" spans="13:21">
      <c r="M245" s="119"/>
      <c r="N245" s="119"/>
      <c r="O245" s="119"/>
      <c r="P245" s="119"/>
      <c r="Q245" s="119"/>
      <c r="R245" s="119"/>
      <c r="S245" s="119"/>
      <c r="T245" s="119"/>
      <c r="U245" s="119"/>
    </row>
    <row r="246" spans="13:21">
      <c r="M246" s="119"/>
      <c r="N246" s="119"/>
      <c r="O246" s="119"/>
      <c r="P246" s="119"/>
      <c r="Q246" s="119"/>
      <c r="R246" s="119"/>
      <c r="S246" s="119"/>
      <c r="T246" s="119"/>
      <c r="U246" s="119"/>
    </row>
    <row r="247" spans="13:21">
      <c r="M247" s="119"/>
      <c r="N247" s="119"/>
      <c r="O247" s="119"/>
      <c r="P247" s="119"/>
      <c r="Q247" s="119"/>
      <c r="R247" s="119"/>
      <c r="S247" s="119"/>
      <c r="T247" s="119"/>
      <c r="U247" s="119"/>
    </row>
    <row r="248" spans="13:21">
      <c r="M248" s="119"/>
      <c r="N248" s="119"/>
      <c r="O248" s="119"/>
      <c r="P248" s="119"/>
      <c r="Q248" s="119"/>
      <c r="R248" s="119"/>
      <c r="S248" s="119"/>
      <c r="T248" s="119"/>
      <c r="U248" s="119"/>
    </row>
    <row r="249" spans="13:21">
      <c r="M249" s="119"/>
      <c r="N249" s="119"/>
      <c r="O249" s="119"/>
      <c r="P249" s="119"/>
      <c r="Q249" s="119"/>
      <c r="R249" s="119"/>
      <c r="S249" s="119"/>
      <c r="T249" s="119"/>
      <c r="U249" s="119"/>
    </row>
    <row r="250" spans="13:21">
      <c r="M250" s="119"/>
      <c r="N250" s="119"/>
      <c r="O250" s="119"/>
      <c r="P250" s="119"/>
      <c r="Q250" s="119"/>
      <c r="R250" s="119"/>
      <c r="S250" s="119"/>
      <c r="T250" s="119"/>
      <c r="U250" s="119"/>
    </row>
    <row r="251" spans="13:21">
      <c r="M251" s="119"/>
      <c r="N251" s="119"/>
      <c r="O251" s="119"/>
      <c r="P251" s="119"/>
      <c r="Q251" s="119"/>
      <c r="R251" s="119"/>
      <c r="S251" s="119"/>
      <c r="T251" s="119"/>
      <c r="U251" s="119"/>
    </row>
    <row r="252" spans="13:21">
      <c r="M252" s="119"/>
      <c r="N252" s="119"/>
      <c r="O252" s="119"/>
      <c r="P252" s="119"/>
      <c r="Q252" s="119"/>
      <c r="R252" s="119"/>
      <c r="S252" s="119"/>
      <c r="T252" s="119"/>
      <c r="U252" s="119"/>
    </row>
    <row r="253" spans="13:21">
      <c r="M253" s="119"/>
      <c r="N253" s="119"/>
      <c r="O253" s="119"/>
      <c r="P253" s="119"/>
      <c r="Q253" s="119"/>
      <c r="R253" s="119"/>
      <c r="S253" s="119"/>
      <c r="T253" s="119"/>
      <c r="U253" s="119"/>
    </row>
  </sheetData>
  <sheetProtection password="D7AA" sheet="1" objects="1" scenarios="1"/>
  <mergeCells count="9">
    <mergeCell ref="A70:L70"/>
    <mergeCell ref="M39:U39"/>
    <mergeCell ref="A39:K39"/>
    <mergeCell ref="A1:X1"/>
    <mergeCell ref="A33:X33"/>
    <mergeCell ref="H34:Q34"/>
    <mergeCell ref="H35:P35"/>
    <mergeCell ref="H36:Q36"/>
    <mergeCell ref="W36:X36"/>
  </mergeCells>
  <dataValidations count="2">
    <dataValidation type="whole" allowBlank="1" showInputMessage="1" showErrorMessage="1" errorTitle="RH [%]" error="RH [%] skal være mellem 1 og 100 i hele tal" promptTitle="RH %" prompt="RH % skal være mellem 1 og 100 i hele tal" sqref="B3">
      <formula1>1</formula1>
      <formula2>100</formula2>
    </dataValidation>
    <dataValidation type="list" allowBlank="1" showInputMessage="1" showErrorMessage="1" errorTitle="T [°C]" error="Brug tallene på listen for temperaturen" promptTitle="T [°C]" prompt="Brug tallene på listen for temperaturen" sqref="B2">
      <formula1>$C$5:$W$5</formula1>
    </dataValidation>
  </dataValidations>
  <hyperlinks>
    <hyperlink ref="H35" r:id="rId1"/>
    <hyperlink ref="A39" r:id="rId2"/>
  </hyperlinks>
  <pageMargins left="0.7" right="0.7" top="0.75" bottom="0.75" header="0.3" footer="0.3"/>
  <pageSetup paperSize="9" orientation="portrait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>
  <dimension ref="A1:AH175"/>
  <sheetViews>
    <sheetView tabSelected="1" zoomScaleNormal="100" workbookViewId="0">
      <selection activeCell="R72" sqref="R72"/>
    </sheetView>
  </sheetViews>
  <sheetFormatPr defaultRowHeight="15"/>
  <cols>
    <col min="1" max="1" width="22.5703125" customWidth="1"/>
    <col min="2" max="2" width="10.5703125" bestFit="1" customWidth="1"/>
    <col min="3" max="5" width="9.140625" customWidth="1"/>
    <col min="6" max="6" width="11.7109375" customWidth="1"/>
    <col min="7" max="7" width="9.140625" customWidth="1"/>
    <col min="8" max="8" width="11.28515625" customWidth="1"/>
    <col min="9" max="9" width="10.7109375" customWidth="1"/>
    <col min="14" max="14" width="10.7109375" customWidth="1"/>
    <col min="15" max="15" width="11.85546875" customWidth="1"/>
    <col min="25" max="25" width="11.85546875" customWidth="1"/>
    <col min="30" max="32" width="10.5703125" bestFit="1" customWidth="1"/>
    <col min="33" max="33" width="12.28515625" customWidth="1"/>
  </cols>
  <sheetData>
    <row r="1" spans="1:34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</row>
    <row r="2" spans="1:34" ht="15" customHeight="1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</row>
    <row r="3" spans="1:34">
      <c r="A3" s="196"/>
      <c r="B3" s="196"/>
      <c r="C3" s="196"/>
      <c r="D3" s="196"/>
      <c r="E3" s="196"/>
      <c r="F3" s="196"/>
      <c r="G3" s="196"/>
      <c r="H3" s="196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</row>
    <row r="4" spans="1:34">
      <c r="A4" s="196"/>
      <c r="B4" s="196"/>
      <c r="C4" s="196"/>
      <c r="D4" s="196"/>
      <c r="E4" s="196"/>
      <c r="F4" s="196"/>
      <c r="G4" s="196"/>
      <c r="H4" s="196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</row>
    <row r="5" spans="1:34">
      <c r="A5" s="196"/>
      <c r="B5" s="196"/>
      <c r="C5" s="196"/>
      <c r="D5" s="196"/>
      <c r="E5" s="196"/>
      <c r="F5" s="196"/>
      <c r="G5" s="196"/>
      <c r="H5" s="196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</row>
    <row r="6" spans="1:34">
      <c r="A6" s="196"/>
      <c r="B6" s="196"/>
      <c r="C6" s="196"/>
      <c r="D6" s="196"/>
      <c r="E6" s="196"/>
      <c r="F6" s="196"/>
      <c r="G6" s="196"/>
      <c r="H6" s="196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</row>
    <row r="7" spans="1:34">
      <c r="A7" s="196"/>
      <c r="B7" s="196"/>
      <c r="C7" s="196"/>
      <c r="D7" s="196"/>
      <c r="E7" s="196"/>
      <c r="F7" s="196"/>
      <c r="G7" s="196"/>
      <c r="H7" s="196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</row>
    <row r="8" spans="1:34">
      <c r="A8" s="196"/>
      <c r="B8" s="196"/>
      <c r="C8" s="196"/>
      <c r="D8" s="196"/>
      <c r="E8" s="196"/>
      <c r="F8" s="196"/>
      <c r="G8" s="196"/>
      <c r="H8" s="196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</row>
    <row r="9" spans="1:34">
      <c r="A9" s="196"/>
      <c r="B9" s="196"/>
      <c r="C9" s="196"/>
      <c r="D9" s="196"/>
      <c r="E9" s="196"/>
      <c r="F9" s="196"/>
      <c r="G9" s="196"/>
      <c r="H9" s="196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</row>
    <row r="10" spans="1:34">
      <c r="A10" s="196"/>
      <c r="B10" s="196"/>
      <c r="C10" s="196"/>
      <c r="D10" s="196"/>
      <c r="E10" s="196"/>
      <c r="F10" s="196"/>
      <c r="G10" s="196"/>
      <c r="H10" s="196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</row>
    <row r="11" spans="1:34">
      <c r="A11" s="196"/>
      <c r="B11" s="196"/>
      <c r="C11" s="196"/>
      <c r="D11" s="196"/>
      <c r="E11" s="196"/>
      <c r="F11" s="196"/>
      <c r="G11" s="196"/>
      <c r="H11" s="196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</row>
    <row r="12" spans="1:34">
      <c r="A12" s="196"/>
      <c r="B12" s="196"/>
      <c r="C12" s="196"/>
      <c r="D12" s="196"/>
      <c r="E12" s="196"/>
      <c r="F12" s="196"/>
      <c r="G12" s="196"/>
      <c r="H12" s="196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</row>
    <row r="13" spans="1:34">
      <c r="A13" s="158"/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</row>
    <row r="14" spans="1:34">
      <c r="A14" s="158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</row>
    <row r="15" spans="1:34">
      <c r="A15" s="158"/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</row>
    <row r="16" spans="1:34">
      <c r="A16" s="158"/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</row>
    <row r="17" spans="1:34">
      <c r="A17" s="158"/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</row>
    <row r="18" spans="1:34">
      <c r="A18" s="158"/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</row>
    <row r="19" spans="1:34">
      <c r="A19" s="158"/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</row>
    <row r="20" spans="1:34">
      <c r="A20" s="158"/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</row>
    <row r="21" spans="1:34">
      <c r="A21" s="158"/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</row>
    <row r="22" spans="1:34">
      <c r="A22" s="158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</row>
    <row r="23" spans="1:34">
      <c r="A23" s="158"/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</row>
    <row r="24" spans="1:34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</row>
    <row r="25" spans="1:34">
      <c r="A25" s="158"/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</row>
    <row r="26" spans="1:34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</row>
    <row r="27" spans="1:34">
      <c r="A27" s="158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</row>
    <row r="28" spans="1:34">
      <c r="A28" s="158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</row>
    <row r="29" spans="1:34">
      <c r="A29" s="158"/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</row>
    <row r="30" spans="1:34">
      <c r="A30" s="158"/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</row>
    <row r="31" spans="1:34">
      <c r="A31" s="158"/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</row>
    <row r="32" spans="1:34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</row>
    <row r="33" spans="1:34">
      <c r="A33" s="158"/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</row>
    <row r="34" spans="1:34">
      <c r="A34" s="158"/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</row>
    <row r="35" spans="1:34">
      <c r="A35" s="158"/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</row>
    <row r="36" spans="1:34">
      <c r="A36" s="158"/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</row>
    <row r="37" spans="1:34">
      <c r="A37" s="158"/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</row>
    <row r="38" spans="1:34" ht="15" customHeight="1">
      <c r="A38" s="158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64"/>
      <c r="AH38" s="164"/>
    </row>
    <row r="39" spans="1:34" ht="15" customHeight="1">
      <c r="A39" s="158" t="s">
        <v>6</v>
      </c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 t="s">
        <v>8</v>
      </c>
      <c r="Z39" s="158"/>
      <c r="AA39" s="158"/>
      <c r="AB39" s="158"/>
      <c r="AC39" s="158"/>
      <c r="AD39" s="158"/>
      <c r="AE39" s="158"/>
      <c r="AF39" s="164"/>
      <c r="AG39" s="164"/>
      <c r="AH39" s="164"/>
    </row>
    <row r="40" spans="1:34" ht="18.75">
      <c r="A40" s="158"/>
      <c r="B40" s="159" t="s">
        <v>182</v>
      </c>
      <c r="C40" s="160"/>
      <c r="D40" s="160"/>
      <c r="E40" s="160"/>
      <c r="F40" s="160"/>
      <c r="G40" s="160"/>
      <c r="H40" s="160"/>
      <c r="I40" s="160"/>
      <c r="J40" s="159" t="s">
        <v>136</v>
      </c>
      <c r="K40" s="160"/>
      <c r="L40" s="160"/>
      <c r="M40" s="160"/>
      <c r="N40" s="160"/>
      <c r="O40" s="160"/>
      <c r="P40" s="160"/>
      <c r="Q40" s="160"/>
      <c r="R40" s="160"/>
      <c r="S40" s="159" t="s">
        <v>135</v>
      </c>
      <c r="T40" s="160"/>
      <c r="U40" s="160"/>
      <c r="V40" s="160"/>
      <c r="W40" s="160"/>
      <c r="X40" s="160"/>
      <c r="Y40" s="160"/>
      <c r="Z40" s="160"/>
      <c r="AA40" s="158"/>
      <c r="AB40" s="158"/>
      <c r="AC40" s="158"/>
      <c r="AD40" s="158"/>
      <c r="AE40" s="158"/>
      <c r="AF40" s="158"/>
      <c r="AG40" s="158"/>
      <c r="AH40" s="158"/>
    </row>
    <row r="41" spans="1:34" ht="20.100000000000001" customHeight="1">
      <c r="A41" s="158"/>
      <c r="B41" s="160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295" t="s">
        <v>155</v>
      </c>
      <c r="T41" s="295"/>
      <c r="U41" s="295"/>
      <c r="V41" s="295"/>
      <c r="W41" s="160"/>
      <c r="X41" s="160"/>
      <c r="Y41" s="160"/>
      <c r="Z41" s="158"/>
      <c r="AA41" s="158"/>
      <c r="AB41" s="158"/>
      <c r="AC41" s="158"/>
      <c r="AD41" s="158"/>
      <c r="AE41" s="158"/>
      <c r="AF41" s="158"/>
      <c r="AG41" s="158"/>
      <c r="AH41" s="158"/>
    </row>
    <row r="42" spans="1:34" ht="20.100000000000001" customHeight="1">
      <c r="A42" s="158"/>
      <c r="B42" s="218" t="s">
        <v>176</v>
      </c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20">
        <v>6.1</v>
      </c>
      <c r="T42" s="295">
        <v>17.154259</v>
      </c>
      <c r="U42" s="295"/>
      <c r="V42" s="221">
        <v>235</v>
      </c>
      <c r="W42" s="160"/>
      <c r="X42" s="162" t="s">
        <v>127</v>
      </c>
      <c r="Y42" s="160"/>
      <c r="Z42" s="158"/>
      <c r="AA42" s="158"/>
      <c r="AB42" s="158"/>
      <c r="AC42" s="158"/>
      <c r="AD42" s="158"/>
      <c r="AE42" s="158"/>
      <c r="AF42" s="158"/>
      <c r="AG42" s="158"/>
      <c r="AH42" s="158"/>
    </row>
    <row r="43" spans="1:34" ht="20.100000000000001" customHeight="1">
      <c r="A43" s="158"/>
      <c r="B43" s="161"/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95"/>
      <c r="T43" s="172"/>
      <c r="U43" s="172"/>
      <c r="V43" s="172"/>
      <c r="W43" s="160"/>
      <c r="X43" s="162"/>
      <c r="Y43" s="160"/>
      <c r="Z43" s="158"/>
      <c r="AA43" s="158"/>
      <c r="AB43" s="158"/>
      <c r="AC43" s="158"/>
      <c r="AD43" s="158"/>
      <c r="AE43" s="158"/>
      <c r="AF43" s="158"/>
      <c r="AG43" s="158"/>
      <c r="AH43" s="158"/>
    </row>
    <row r="44" spans="1:34" ht="20.100000000000001" customHeight="1">
      <c r="A44" s="158"/>
      <c r="B44" s="219"/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199" t="s">
        <v>160</v>
      </c>
      <c r="N44" s="222"/>
      <c r="O44" s="222"/>
      <c r="P44" s="200" t="s">
        <v>161</v>
      </c>
      <c r="Q44" s="302" t="s">
        <v>21</v>
      </c>
      <c r="R44" s="303"/>
      <c r="S44" s="219"/>
      <c r="T44" s="219"/>
      <c r="U44" s="219"/>
      <c r="V44" s="219"/>
      <c r="W44" s="219"/>
      <c r="X44" s="219"/>
      <c r="Y44" s="219"/>
      <c r="Z44" s="197"/>
      <c r="AA44" s="158"/>
      <c r="AB44" s="158"/>
      <c r="AC44" s="158"/>
      <c r="AD44" s="158"/>
      <c r="AE44" s="158"/>
      <c r="AF44" s="158"/>
      <c r="AG44" s="158"/>
      <c r="AH44" s="158"/>
    </row>
    <row r="45" spans="1:34" ht="20.100000000000001" customHeight="1">
      <c r="A45" s="158"/>
      <c r="B45" s="223" t="s">
        <v>123</v>
      </c>
      <c r="C45" s="219"/>
      <c r="D45" s="219"/>
      <c r="E45" s="190">
        <f>+M45</f>
        <v>21</v>
      </c>
      <c r="F45" s="190" t="s">
        <v>47</v>
      </c>
      <c r="G45" s="218" t="s">
        <v>124</v>
      </c>
      <c r="H45" s="219"/>
      <c r="I45" s="219"/>
      <c r="J45" s="219"/>
      <c r="K45" s="219"/>
      <c r="L45" s="219"/>
      <c r="M45" s="224">
        <f>+Dugpunkt!B2</f>
        <v>21</v>
      </c>
      <c r="N45" s="311" t="s">
        <v>137</v>
      </c>
      <c r="O45" s="311"/>
      <c r="P45" s="224">
        <f>+Dugpunkt!B3</f>
        <v>60</v>
      </c>
      <c r="Q45" s="312">
        <f>+Dugpunkt!B4</f>
        <v>12.9</v>
      </c>
      <c r="R45" s="312"/>
      <c r="S45" s="166" t="s">
        <v>138</v>
      </c>
      <c r="T45" s="197"/>
      <c r="U45" s="219"/>
      <c r="V45" s="219"/>
      <c r="W45" s="219"/>
      <c r="X45" s="219"/>
      <c r="Y45" s="197"/>
      <c r="Z45" s="197"/>
      <c r="AA45" s="158"/>
      <c r="AB45" s="158"/>
      <c r="AC45" s="158"/>
      <c r="AD45" s="158"/>
      <c r="AE45" s="158"/>
      <c r="AF45" s="158"/>
      <c r="AG45" s="158"/>
      <c r="AH45" s="158"/>
    </row>
    <row r="46" spans="1:34" ht="20.100000000000001" customHeight="1">
      <c r="A46" s="158"/>
      <c r="B46" s="219"/>
      <c r="C46" s="219"/>
      <c r="D46" s="219"/>
      <c r="E46" s="219"/>
      <c r="F46" s="219"/>
      <c r="G46" s="219"/>
      <c r="H46" s="219"/>
      <c r="I46" s="219"/>
      <c r="J46" s="219"/>
      <c r="K46" s="219"/>
      <c r="L46" s="219"/>
      <c r="M46" s="193" t="str">
        <f>CONCATENATE(M45, M44 )</f>
        <v xml:space="preserve">21 °C </v>
      </c>
      <c r="N46" s="219"/>
      <c r="O46" s="219"/>
      <c r="P46" s="194" t="str">
        <f>CONCATENATE(P45, P44)</f>
        <v xml:space="preserve">60 %  </v>
      </c>
      <c r="Q46" s="219"/>
      <c r="R46" s="219"/>
      <c r="S46" s="219"/>
      <c r="T46" s="219"/>
      <c r="U46" s="219"/>
      <c r="V46" s="219"/>
      <c r="W46" s="219"/>
      <c r="X46" s="219"/>
      <c r="Y46" s="219"/>
      <c r="Z46" s="197"/>
      <c r="AA46" s="158"/>
      <c r="AB46" s="158"/>
      <c r="AC46" s="158"/>
      <c r="AD46" s="158"/>
      <c r="AE46" s="158"/>
      <c r="AF46" s="158"/>
      <c r="AG46" s="158"/>
      <c r="AH46" s="158"/>
    </row>
    <row r="47" spans="1:34" ht="20.100000000000001" customHeight="1">
      <c r="A47" s="158"/>
      <c r="B47" s="190" t="str">
        <f>CONCATENATE("m ",E45)</f>
        <v>m 21</v>
      </c>
      <c r="C47" s="190" t="s">
        <v>125</v>
      </c>
      <c r="D47" s="190" t="s">
        <v>153</v>
      </c>
      <c r="E47" s="310" t="s">
        <v>126</v>
      </c>
      <c r="F47" s="310"/>
      <c r="G47" s="310"/>
      <c r="H47" s="310"/>
      <c r="I47" s="225">
        <f>T42*M45/(V42+M45)</f>
        <v>1.40718530859375</v>
      </c>
      <c r="J47" s="223"/>
      <c r="K47" s="223"/>
      <c r="L47" s="223"/>
      <c r="M47" s="226" t="s">
        <v>130</v>
      </c>
      <c r="N47" s="223"/>
      <c r="O47" s="219"/>
      <c r="P47" s="219"/>
      <c r="Q47" s="219"/>
      <c r="R47" s="219"/>
      <c r="S47" s="219"/>
      <c r="T47" s="219"/>
      <c r="U47" s="219"/>
      <c r="V47" s="219"/>
      <c r="W47" s="219"/>
      <c r="X47" s="223" t="s">
        <v>139</v>
      </c>
      <c r="Y47" s="219"/>
      <c r="Z47" s="197"/>
      <c r="AA47" s="158"/>
      <c r="AB47" s="158"/>
      <c r="AC47" s="158"/>
      <c r="AD47" s="158"/>
      <c r="AE47" s="158"/>
      <c r="AF47" s="158"/>
      <c r="AG47" s="158"/>
      <c r="AH47" s="158"/>
    </row>
    <row r="48" spans="1:34" ht="20.100000000000001" customHeight="1">
      <c r="A48" s="158"/>
      <c r="B48" s="219"/>
      <c r="C48" s="219"/>
      <c r="D48" s="219"/>
      <c r="E48" s="219"/>
      <c r="F48" s="219"/>
      <c r="G48" s="219"/>
      <c r="H48" s="219"/>
      <c r="I48" s="219"/>
      <c r="J48" s="219" t="s">
        <v>122</v>
      </c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197"/>
      <c r="AA48" s="158"/>
      <c r="AB48" s="158"/>
      <c r="AC48" s="158"/>
      <c r="AD48" s="158"/>
      <c r="AE48" s="158"/>
      <c r="AF48" s="158"/>
      <c r="AG48" s="158"/>
      <c r="AH48" s="158"/>
    </row>
    <row r="49" spans="1:34" ht="20.100000000000001" customHeight="1">
      <c r="A49" s="158"/>
      <c r="B49" s="223" t="str">
        <f>CONCATENATE(B45,E45,F45," =")</f>
        <v>Damptrykket Mp ved 21 ⁰C =</v>
      </c>
      <c r="C49" s="223"/>
      <c r="D49" s="223"/>
      <c r="E49" s="223"/>
      <c r="F49" s="198">
        <f>S42*EXP(I47)</f>
        <v>24.915100857111959</v>
      </c>
      <c r="G49" s="223" t="s">
        <v>159</v>
      </c>
      <c r="H49" s="227"/>
      <c r="I49" s="192">
        <f>ROUND(F49,1)</f>
        <v>24.9</v>
      </c>
      <c r="J49" s="296" t="str">
        <f>CONCATENATE(I49,G49)</f>
        <v xml:space="preserve">24,9 hPa, </v>
      </c>
      <c r="K49" s="296"/>
      <c r="L49" s="223"/>
      <c r="M49" s="199" t="s">
        <v>131</v>
      </c>
      <c r="N49" s="302" t="s">
        <v>132</v>
      </c>
      <c r="O49" s="302"/>
      <c r="P49" s="228">
        <f>+ROUND((S49*100)/F49,0)</f>
        <v>60</v>
      </c>
      <c r="Q49" s="229" t="s">
        <v>158</v>
      </c>
      <c r="R49" s="190" t="str">
        <f>CONCATENATE(P49,Q49)</f>
        <v>60 %</v>
      </c>
      <c r="S49" s="230">
        <f>+ROUND(F49*P46,1)</f>
        <v>14.9</v>
      </c>
      <c r="T49" s="229" t="s">
        <v>162</v>
      </c>
      <c r="U49" s="297" t="str">
        <f>CONCATENATE(S49,T49)</f>
        <v>14,9 hPa</v>
      </c>
      <c r="V49" s="298"/>
      <c r="W49" s="219"/>
      <c r="X49" s="219"/>
      <c r="Y49" s="219"/>
      <c r="Z49" s="197"/>
      <c r="AA49" s="158"/>
      <c r="AB49" s="158"/>
      <c r="AC49" s="158"/>
      <c r="AD49" s="158"/>
      <c r="AE49" s="158"/>
      <c r="AF49" s="158"/>
      <c r="AG49" s="158"/>
      <c r="AH49" s="158"/>
    </row>
    <row r="50" spans="1:34" ht="20.100000000000001" customHeight="1">
      <c r="A50" s="158"/>
      <c r="B50" s="160"/>
      <c r="C50" s="160"/>
      <c r="D50" s="160"/>
      <c r="E50" s="160"/>
      <c r="F50" s="160"/>
      <c r="G50" s="160"/>
      <c r="H50" s="160"/>
      <c r="I50" s="160"/>
      <c r="J50" s="164"/>
      <c r="K50" s="164"/>
      <c r="L50" s="164"/>
      <c r="M50" s="164"/>
      <c r="N50" s="164"/>
      <c r="O50" s="164"/>
      <c r="P50" s="165"/>
      <c r="Q50" s="165"/>
      <c r="R50" s="163"/>
      <c r="S50" s="163"/>
      <c r="T50" s="164"/>
      <c r="U50" s="164"/>
      <c r="V50" s="164"/>
      <c r="W50" s="160"/>
      <c r="X50" s="160"/>
      <c r="Y50" s="160"/>
      <c r="Z50" s="158"/>
      <c r="AA50" s="158"/>
      <c r="AB50" s="158"/>
      <c r="AC50" s="158"/>
      <c r="AD50" s="158"/>
      <c r="AE50" s="158"/>
      <c r="AF50" s="158"/>
      <c r="AG50" s="158"/>
      <c r="AH50" s="158"/>
    </row>
    <row r="51" spans="1:34" ht="20.100000000000001" customHeight="1">
      <c r="A51" s="175" t="s">
        <v>134</v>
      </c>
      <c r="B51" s="176"/>
      <c r="C51" s="176"/>
      <c r="D51" s="177" t="s">
        <v>129</v>
      </c>
      <c r="E51" s="176"/>
      <c r="F51" s="176"/>
      <c r="G51" s="176"/>
      <c r="H51" s="176"/>
      <c r="I51" s="178"/>
      <c r="J51" s="178"/>
      <c r="K51" s="178"/>
      <c r="L51" s="178" t="s">
        <v>177</v>
      </c>
      <c r="M51" s="178"/>
      <c r="N51" s="178"/>
      <c r="O51" s="179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  <c r="AC51" s="179"/>
      <c r="AD51" s="178"/>
      <c r="AE51" s="178"/>
      <c r="AF51" s="178"/>
      <c r="AG51" s="180"/>
      <c r="AH51" s="158"/>
    </row>
    <row r="52" spans="1:34" ht="20.100000000000001" customHeight="1">
      <c r="A52" s="181" t="s">
        <v>128</v>
      </c>
      <c r="B52" s="182">
        <v>-100</v>
      </c>
      <c r="C52" s="182">
        <v>-90</v>
      </c>
      <c r="D52" s="182">
        <v>-80</v>
      </c>
      <c r="E52" s="182">
        <v>-70</v>
      </c>
      <c r="F52" s="182">
        <v>-60</v>
      </c>
      <c r="G52" s="182">
        <v>-50</v>
      </c>
      <c r="H52" s="182">
        <v>-40</v>
      </c>
      <c r="I52" s="182">
        <v>-30</v>
      </c>
      <c r="J52" s="182">
        <v>-20</v>
      </c>
      <c r="K52" s="182">
        <v>-10</v>
      </c>
      <c r="L52" s="182">
        <v>0</v>
      </c>
      <c r="M52" s="182">
        <v>10</v>
      </c>
      <c r="N52" s="182">
        <v>20</v>
      </c>
      <c r="O52" s="182">
        <v>30</v>
      </c>
      <c r="P52" s="182">
        <v>40</v>
      </c>
      <c r="Q52" s="182">
        <v>50</v>
      </c>
      <c r="R52" s="182">
        <v>60</v>
      </c>
      <c r="S52" s="182">
        <v>70</v>
      </c>
      <c r="T52" s="182">
        <v>80</v>
      </c>
      <c r="U52" s="182">
        <v>90</v>
      </c>
      <c r="V52" s="182">
        <v>100</v>
      </c>
      <c r="W52" s="182">
        <v>110</v>
      </c>
      <c r="X52" s="182">
        <v>120</v>
      </c>
      <c r="Y52" s="182">
        <v>130</v>
      </c>
      <c r="Z52" s="182">
        <v>140</v>
      </c>
      <c r="AA52" s="182">
        <v>150</v>
      </c>
      <c r="AB52" s="182">
        <v>160</v>
      </c>
      <c r="AC52" s="182">
        <v>170</v>
      </c>
      <c r="AD52" s="182">
        <v>180</v>
      </c>
      <c r="AE52" s="182">
        <v>190</v>
      </c>
      <c r="AF52" s="182">
        <v>200</v>
      </c>
      <c r="AG52" s="183" t="s">
        <v>166</v>
      </c>
      <c r="AH52" s="168"/>
    </row>
    <row r="53" spans="1:34" ht="20.100000000000001" customHeight="1">
      <c r="A53" s="184" t="s">
        <v>129</v>
      </c>
      <c r="B53" s="185">
        <v>1.8484652822360664E-5</v>
      </c>
      <c r="C53" s="186">
        <v>1.4494121199539522E-4</v>
      </c>
      <c r="D53" s="187">
        <v>8.7130164077454876E-4</v>
      </c>
      <c r="E53" s="187">
        <v>4.2142836561492583E-3</v>
      </c>
      <c r="F53" s="188">
        <v>1.702331409014321E-2</v>
      </c>
      <c r="G53" s="188">
        <v>5.9131148558923909E-2</v>
      </c>
      <c r="H53" s="188">
        <v>0.18076931058073942</v>
      </c>
      <c r="I53" s="183">
        <v>0.5</v>
      </c>
      <c r="J53" s="189">
        <v>1.2368202206980772</v>
      </c>
      <c r="K53" s="189">
        <v>2.8458940180731798</v>
      </c>
      <c r="L53" s="189">
        <v>6.1</v>
      </c>
      <c r="M53" s="189">
        <v>12.286027092775813</v>
      </c>
      <c r="N53" s="189">
        <v>23.423056308956525</v>
      </c>
      <c r="O53" s="189">
        <v>42.533004715363923</v>
      </c>
      <c r="P53" s="189">
        <v>73.954771960883946</v>
      </c>
      <c r="Q53" s="189">
        <v>123.69364378782559</v>
      </c>
      <c r="R53" s="189">
        <v>199.79475241647557</v>
      </c>
      <c r="S53" s="189">
        <v>312.72737992723535</v>
      </c>
      <c r="T53" s="189">
        <v>475.76592426231707</v>
      </c>
      <c r="U53" s="189">
        <v>705.35340139926507</v>
      </c>
      <c r="V53" s="189">
        <v>1021.4343046259261</v>
      </c>
      <c r="W53" s="189">
        <v>1447.7452935625431</v>
      </c>
      <c r="X53" s="189">
        <v>2012.0543257857153</v>
      </c>
      <c r="Y53" s="189">
        <v>2746.3412585035871</v>
      </c>
      <c r="Z53" s="189">
        <v>3686.9154443382522</v>
      </c>
      <c r="AA53" s="189">
        <v>4874.4682650486893</v>
      </c>
      <c r="AB53" s="189">
        <v>6354.0607695954805</v>
      </c>
      <c r="AC53" s="189">
        <v>8175.0485261889635</v>
      </c>
      <c r="AD53" s="189">
        <v>10390.947414425567</v>
      </c>
      <c r="AE53" s="189">
        <v>13059.245355027768</v>
      </c>
      <c r="AF53" s="189">
        <v>16241.165905724949</v>
      </c>
      <c r="AG53" s="189"/>
      <c r="AH53" s="158"/>
    </row>
    <row r="54" spans="1:34">
      <c r="A54" s="158"/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158"/>
      <c r="AG54" s="158"/>
      <c r="AH54" s="158"/>
    </row>
    <row r="55" spans="1:34" ht="21">
      <c r="A55" s="158"/>
      <c r="B55" s="167" t="s">
        <v>156</v>
      </c>
      <c r="C55" s="158"/>
      <c r="D55" s="158"/>
      <c r="E55" s="158"/>
      <c r="F55" s="158"/>
      <c r="G55" s="158"/>
      <c r="H55" s="158"/>
      <c r="I55" s="158"/>
      <c r="J55" s="168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8"/>
      <c r="AE55" s="158"/>
      <c r="AF55" s="158"/>
      <c r="AG55" s="158"/>
      <c r="AH55" s="158"/>
    </row>
    <row r="56" spans="1:34" ht="21">
      <c r="A56" s="158"/>
      <c r="B56" s="168" t="s">
        <v>157</v>
      </c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/>
      <c r="AC56" s="158"/>
      <c r="AD56" s="158"/>
      <c r="AE56" s="158"/>
      <c r="AF56" s="158"/>
      <c r="AG56" s="158"/>
      <c r="AH56" s="158"/>
    </row>
    <row r="57" spans="1:34" ht="21">
      <c r="A57" s="158"/>
      <c r="B57" s="168" t="s">
        <v>165</v>
      </c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  <c r="AC57" s="158"/>
      <c r="AD57" s="158"/>
      <c r="AE57" s="158"/>
      <c r="AF57" s="158"/>
      <c r="AG57" s="158"/>
      <c r="AH57" s="158"/>
    </row>
    <row r="58" spans="1:34" ht="21">
      <c r="A58" s="158"/>
      <c r="B58" s="167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158"/>
      <c r="AF58" s="158"/>
      <c r="AG58" s="158"/>
      <c r="AH58" s="158"/>
    </row>
    <row r="59" spans="1:34" ht="21">
      <c r="A59" s="158"/>
      <c r="B59" s="169" t="s">
        <v>142</v>
      </c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  <c r="AF59" s="158"/>
      <c r="AG59" s="158"/>
      <c r="AH59" s="158"/>
    </row>
    <row r="60" spans="1:34" ht="21">
      <c r="A60" s="158"/>
      <c r="B60" s="167" t="str">
        <f>CONCATENATE("Ved temperaturen ",M46," aflæses den relative fugtighed på hygrometeret i ovnen til ",P46," Ved 100 % er damptrykket ",J49,"så ved ",P46,"er damptrykket ",R49," gange ",I49," = ",U49)</f>
        <v>Ved temperaturen 21 °C  aflæses den relative fugtighed på hygrometeret i ovnen til 60 %   Ved 100 % er damptrykket 24,9 hPa, så ved 60 %  er damptrykket 60 % gange 24,9 = 14,9 hPa</v>
      </c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  <c r="AD60" s="158"/>
      <c r="AE60" s="158"/>
      <c r="AF60" s="158"/>
      <c r="AG60" s="158"/>
      <c r="AH60" s="158"/>
    </row>
    <row r="61" spans="1:34" ht="21">
      <c r="A61" s="158"/>
      <c r="B61" s="167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58"/>
      <c r="AB61" s="158"/>
      <c r="AC61" s="158"/>
      <c r="AD61" s="158"/>
      <c r="AE61" s="158"/>
      <c r="AF61" s="158"/>
      <c r="AG61" s="158"/>
      <c r="AH61" s="158"/>
    </row>
    <row r="62" spans="1:34" ht="21">
      <c r="A62" s="158"/>
      <c r="B62" s="169" t="s">
        <v>143</v>
      </c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  <c r="AD62" s="158"/>
      <c r="AE62" s="158"/>
      <c r="AF62" s="158"/>
      <c r="AG62" s="158"/>
      <c r="AH62" s="158"/>
    </row>
    <row r="63" spans="1:34" ht="21">
      <c r="A63" s="158"/>
      <c r="B63" s="173" t="s">
        <v>174</v>
      </c>
      <c r="C63" s="158"/>
      <c r="D63" s="158"/>
      <c r="E63" s="158"/>
      <c r="F63" s="158"/>
      <c r="G63" s="158"/>
      <c r="H63" s="158"/>
      <c r="I63" s="158"/>
      <c r="J63" s="158"/>
      <c r="K63" s="158"/>
      <c r="L63" s="191" t="s">
        <v>146</v>
      </c>
      <c r="M63" s="208">
        <f>+S49</f>
        <v>14.9</v>
      </c>
      <c r="N63" s="191" t="s">
        <v>147</v>
      </c>
      <c r="O63" s="158"/>
      <c r="P63" s="158"/>
      <c r="Q63" s="158"/>
      <c r="R63" s="158"/>
      <c r="S63" s="291" t="s">
        <v>4</v>
      </c>
      <c r="T63" s="291"/>
      <c r="U63" s="291"/>
      <c r="V63" s="291"/>
      <c r="W63" s="291"/>
      <c r="X63" s="291"/>
      <c r="Y63" s="158"/>
      <c r="Z63" s="158"/>
      <c r="AA63" s="158"/>
      <c r="AB63" s="158"/>
      <c r="AC63" s="158"/>
      <c r="AD63" s="158"/>
      <c r="AE63" s="158"/>
      <c r="AF63" s="158"/>
      <c r="AG63" s="158"/>
      <c r="AH63" s="158"/>
    </row>
    <row r="64" spans="1:34" ht="21">
      <c r="A64" s="158"/>
      <c r="B64" s="201"/>
      <c r="C64" s="201"/>
      <c r="D64" s="201"/>
      <c r="E64" s="201"/>
      <c r="F64" s="201"/>
      <c r="G64" s="201"/>
      <c r="H64" s="201"/>
      <c r="I64" s="201"/>
      <c r="J64" s="201"/>
      <c r="K64" s="201"/>
      <c r="L64" s="306" t="s">
        <v>148</v>
      </c>
      <c r="M64" s="307"/>
      <c r="N64" s="308"/>
      <c r="O64" s="158"/>
      <c r="P64" s="158"/>
      <c r="Q64" s="158"/>
      <c r="R64" s="158"/>
      <c r="S64" s="292" t="s">
        <v>5</v>
      </c>
      <c r="T64" s="292"/>
      <c r="U64" s="292"/>
      <c r="V64" s="292"/>
      <c r="W64" s="292"/>
      <c r="X64" s="292"/>
      <c r="Y64" s="158"/>
      <c r="Z64" s="158"/>
      <c r="AA64" s="158"/>
      <c r="AB64" s="158"/>
      <c r="AC64" s="158"/>
      <c r="AD64" s="158"/>
      <c r="AE64" s="158"/>
      <c r="AF64" s="158"/>
      <c r="AG64" s="158"/>
      <c r="AH64" s="158"/>
    </row>
    <row r="65" spans="1:34" ht="21">
      <c r="A65" s="158"/>
      <c r="B65" s="202" t="s">
        <v>144</v>
      </c>
      <c r="C65" s="202" t="s">
        <v>125</v>
      </c>
      <c r="D65" s="203" t="s">
        <v>145</v>
      </c>
      <c r="E65" s="203"/>
      <c r="F65" s="203"/>
      <c r="G65" s="203"/>
      <c r="H65" s="203"/>
      <c r="I65" s="309">
        <f>L65*LN(M63/N65)</f>
        <v>0.38785447498004533</v>
      </c>
      <c r="J65" s="309"/>
      <c r="K65" s="203"/>
      <c r="L65" s="304">
        <v>0.434292289</v>
      </c>
      <c r="M65" s="305"/>
      <c r="N65" s="204">
        <v>6.1</v>
      </c>
      <c r="O65" s="170"/>
      <c r="P65" s="170"/>
      <c r="Q65" s="170"/>
      <c r="R65" s="170"/>
      <c r="S65" s="293" t="s">
        <v>7</v>
      </c>
      <c r="T65" s="293"/>
      <c r="U65" s="293"/>
      <c r="V65" s="293"/>
      <c r="W65" s="293"/>
      <c r="X65" s="293"/>
      <c r="Y65" s="158"/>
      <c r="Z65" s="158"/>
      <c r="AA65" s="158"/>
      <c r="AB65" s="158"/>
      <c r="AC65" s="158"/>
      <c r="AD65" s="158"/>
      <c r="AE65" s="158"/>
      <c r="AF65" s="158"/>
      <c r="AG65" s="158"/>
      <c r="AH65" s="158"/>
    </row>
    <row r="66" spans="1:34" ht="18.75">
      <c r="A66" s="158"/>
      <c r="B66" s="201"/>
      <c r="C66" s="201"/>
      <c r="D66" s="201"/>
      <c r="E66" s="201"/>
      <c r="F66" s="201"/>
      <c r="G66" s="201"/>
      <c r="H66" s="201"/>
      <c r="I66" s="201"/>
      <c r="J66" s="201"/>
      <c r="K66" s="201"/>
      <c r="L66" s="205"/>
      <c r="M66" s="206"/>
      <c r="N66" s="207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8"/>
      <c r="AD66" s="158"/>
      <c r="AE66" s="158"/>
      <c r="AF66" s="158"/>
      <c r="AG66" s="158"/>
      <c r="AH66" s="158"/>
    </row>
    <row r="67" spans="1:34" ht="18.75">
      <c r="A67" s="158"/>
      <c r="B67" s="191" t="s">
        <v>149</v>
      </c>
      <c r="C67" s="202" t="s">
        <v>125</v>
      </c>
      <c r="D67" s="309" t="s">
        <v>150</v>
      </c>
      <c r="E67" s="309"/>
      <c r="F67" s="309"/>
      <c r="G67" s="309"/>
      <c r="H67" s="309"/>
      <c r="I67" s="208">
        <f>L67*I65/(N67-I65)</f>
        <v>12.906248008823509</v>
      </c>
      <c r="J67" s="191" t="s">
        <v>9</v>
      </c>
      <c r="K67" s="201"/>
      <c r="L67" s="209">
        <v>235</v>
      </c>
      <c r="M67" s="210"/>
      <c r="N67" s="204">
        <v>7.45</v>
      </c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58"/>
      <c r="AB67" s="158"/>
      <c r="AC67" s="158"/>
      <c r="AD67" s="158"/>
      <c r="AE67" s="158"/>
      <c r="AF67" s="158"/>
      <c r="AG67" s="158"/>
      <c r="AH67" s="158"/>
    </row>
    <row r="68" spans="1:34" ht="18.75">
      <c r="A68" s="158"/>
      <c r="B68" s="201"/>
      <c r="C68" s="201"/>
      <c r="D68" s="201"/>
      <c r="E68" s="201"/>
      <c r="F68" s="201"/>
      <c r="G68" s="201"/>
      <c r="H68" s="201"/>
      <c r="I68" s="201"/>
      <c r="J68" s="201"/>
      <c r="K68" s="201"/>
      <c r="L68" s="205"/>
      <c r="M68" s="206"/>
      <c r="N68" s="207"/>
      <c r="O68" s="158"/>
      <c r="P68" s="158"/>
      <c r="Q68" s="158"/>
      <c r="R68" s="158"/>
      <c r="S68" s="158"/>
      <c r="T68" s="158"/>
      <c r="U68" s="158"/>
      <c r="V68" s="158"/>
      <c r="W68" s="158"/>
      <c r="X68" s="158"/>
      <c r="Y68" s="158"/>
      <c r="Z68" s="158"/>
      <c r="AA68" s="158"/>
      <c r="AB68" s="158"/>
      <c r="AC68" s="158"/>
      <c r="AD68" s="158"/>
      <c r="AE68" s="158"/>
      <c r="AF68" s="158"/>
      <c r="AG68" s="158"/>
      <c r="AH68" s="158"/>
    </row>
    <row r="69" spans="1:34" ht="21">
      <c r="A69" s="158"/>
      <c r="B69" s="169" t="s">
        <v>151</v>
      </c>
      <c r="C69" s="201"/>
      <c r="D69" s="201"/>
      <c r="E69" s="201"/>
      <c r="F69" s="201"/>
      <c r="G69" s="201"/>
      <c r="H69" s="201"/>
      <c r="I69" s="313">
        <f>+M45</f>
        <v>21</v>
      </c>
      <c r="J69" s="211" t="s">
        <v>22</v>
      </c>
      <c r="K69" s="212"/>
      <c r="L69" s="300" t="s">
        <v>183</v>
      </c>
      <c r="M69" s="300"/>
      <c r="N69" s="301"/>
      <c r="O69" s="158"/>
      <c r="P69" s="158"/>
      <c r="Q69" s="158"/>
      <c r="R69" s="158"/>
      <c r="S69" s="158"/>
      <c r="T69" s="158"/>
      <c r="U69" s="158"/>
      <c r="V69" s="158"/>
      <c r="W69" s="158"/>
      <c r="X69" s="158"/>
      <c r="Y69" s="158"/>
      <c r="Z69" s="158"/>
      <c r="AA69" s="158"/>
      <c r="AB69" s="158"/>
      <c r="AC69" s="158"/>
      <c r="AD69" s="158"/>
      <c r="AE69" s="158"/>
      <c r="AF69" s="158"/>
      <c r="AG69" s="158"/>
      <c r="AH69" s="158"/>
    </row>
    <row r="70" spans="1:34" ht="18.75">
      <c r="A70" s="158"/>
      <c r="B70" s="213" t="s">
        <v>152</v>
      </c>
      <c r="C70" s="201"/>
      <c r="D70" s="201"/>
      <c r="E70" s="201"/>
      <c r="F70" s="201"/>
      <c r="G70" s="201"/>
      <c r="H70" s="201"/>
      <c r="I70" s="201"/>
      <c r="J70" s="201"/>
      <c r="K70" s="201"/>
      <c r="L70" s="205"/>
      <c r="M70" s="206"/>
      <c r="N70" s="207"/>
      <c r="O70" s="158"/>
      <c r="P70" s="158"/>
      <c r="Q70" s="158"/>
      <c r="R70" s="158"/>
      <c r="S70" s="158"/>
      <c r="T70" s="158"/>
      <c r="U70" s="158"/>
      <c r="V70" s="158"/>
      <c r="W70" s="158"/>
      <c r="X70" s="158"/>
      <c r="Y70" s="158"/>
      <c r="Z70" s="158"/>
      <c r="AA70" s="158"/>
      <c r="AB70" s="158"/>
      <c r="AC70" s="158"/>
      <c r="AD70" s="158"/>
      <c r="AE70" s="158"/>
      <c r="AF70" s="158"/>
      <c r="AG70" s="158"/>
      <c r="AH70" s="158"/>
    </row>
    <row r="71" spans="1:34" ht="18.75">
      <c r="A71" s="158"/>
      <c r="B71" s="201"/>
      <c r="C71" s="201"/>
      <c r="D71" s="201"/>
      <c r="E71" s="201"/>
      <c r="F71" s="201"/>
      <c r="G71" s="201"/>
      <c r="H71" s="201"/>
      <c r="I71" s="201"/>
      <c r="J71" s="201"/>
      <c r="K71" s="201"/>
      <c r="L71" s="205"/>
      <c r="M71" s="206"/>
      <c r="N71" s="207"/>
      <c r="O71" s="158"/>
      <c r="P71" s="158"/>
      <c r="Q71" s="158"/>
      <c r="R71" s="158"/>
      <c r="S71" s="158"/>
      <c r="T71" s="158"/>
      <c r="U71" s="158"/>
      <c r="V71" s="158"/>
      <c r="W71" s="158"/>
      <c r="X71" s="158"/>
      <c r="Y71" s="158"/>
      <c r="Z71" s="158"/>
      <c r="AA71" s="158"/>
      <c r="AB71" s="158"/>
      <c r="AC71" s="158"/>
      <c r="AD71" s="158"/>
      <c r="AE71" s="158"/>
      <c r="AF71" s="158"/>
      <c r="AG71" s="158"/>
      <c r="AH71" s="158"/>
    </row>
    <row r="72" spans="1:34" ht="18.75">
      <c r="A72" s="158"/>
      <c r="B72" s="210" t="s">
        <v>163</v>
      </c>
      <c r="C72" s="202" t="s">
        <v>125</v>
      </c>
      <c r="D72" s="299" t="s">
        <v>175</v>
      </c>
      <c r="E72" s="299"/>
      <c r="F72" s="299"/>
      <c r="G72" s="299"/>
      <c r="H72" s="299"/>
      <c r="I72" s="214">
        <f>ROUND((L72*M63)/(N72+I69),2)</f>
        <v>10.98</v>
      </c>
      <c r="J72" s="191" t="s">
        <v>154</v>
      </c>
      <c r="K72" s="201"/>
      <c r="L72" s="215">
        <v>216.7</v>
      </c>
      <c r="M72" s="216"/>
      <c r="N72" s="217">
        <v>273.14999999999998</v>
      </c>
      <c r="O72" s="158"/>
      <c r="P72" s="158"/>
      <c r="Q72" s="158"/>
      <c r="R72" s="158"/>
      <c r="S72" s="158"/>
      <c r="T72" s="158"/>
      <c r="U72" s="158"/>
      <c r="V72" s="158"/>
      <c r="W72" s="158"/>
      <c r="X72" s="158"/>
      <c r="Y72" s="158"/>
      <c r="Z72" s="158"/>
      <c r="AA72" s="158"/>
      <c r="AB72" s="158"/>
      <c r="AC72" s="158"/>
      <c r="AD72" s="158"/>
      <c r="AE72" s="158"/>
      <c r="AF72" s="158"/>
      <c r="AG72" s="158"/>
      <c r="AH72" s="158"/>
    </row>
    <row r="73" spans="1:34">
      <c r="A73" s="158"/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U73" s="158"/>
      <c r="V73" s="158"/>
      <c r="W73" s="158"/>
      <c r="X73" s="158"/>
      <c r="Y73" s="158"/>
      <c r="Z73" s="158"/>
      <c r="AA73" s="158"/>
      <c r="AB73" s="158"/>
      <c r="AC73" s="158"/>
      <c r="AD73" s="158"/>
      <c r="AE73" s="158"/>
      <c r="AF73" s="158"/>
      <c r="AG73" s="158"/>
      <c r="AH73" s="158"/>
    </row>
    <row r="74" spans="1:34" ht="21">
      <c r="A74" s="158"/>
      <c r="B74" s="169" t="str">
        <f>CONCATENATE("I eksemplet bliver det til ",I72, J72," damp"," og det er ens både ved stuetemperaturen og ved dugpunktet.")</f>
        <v>I eksemplet bliver det til 10,98 g/m³  damp og det er ens både ved stuetemperaturen og ved dugpunktet.</v>
      </c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58"/>
      <c r="AC74" s="158"/>
      <c r="AD74" s="158"/>
      <c r="AE74" s="158"/>
      <c r="AF74" s="158"/>
      <c r="AG74" s="158"/>
      <c r="AH74" s="158"/>
    </row>
    <row r="75" spans="1:34">
      <c r="A75" s="158"/>
      <c r="B75" s="158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  <c r="S75" s="158"/>
      <c r="T75" s="158"/>
      <c r="U75" s="158"/>
      <c r="V75" s="158"/>
      <c r="W75" s="158"/>
      <c r="X75" s="158"/>
      <c r="Y75" s="158"/>
      <c r="Z75" s="158"/>
      <c r="AA75" s="158"/>
      <c r="AB75" s="158"/>
      <c r="AC75" s="158"/>
      <c r="AD75" s="158"/>
      <c r="AE75" s="158"/>
      <c r="AF75" s="158"/>
      <c r="AG75" s="158"/>
      <c r="AH75" s="158"/>
    </row>
    <row r="76" spans="1:34" ht="23.25">
      <c r="A76" s="158"/>
      <c r="B76" s="174" t="s">
        <v>173</v>
      </c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  <c r="U76" s="158"/>
      <c r="V76" s="158"/>
      <c r="W76" s="158"/>
      <c r="X76" s="158"/>
      <c r="Y76" s="158"/>
      <c r="Z76" s="158"/>
      <c r="AA76" s="158"/>
      <c r="AB76" s="158"/>
      <c r="AC76" s="158"/>
      <c r="AD76" s="158"/>
      <c r="AE76" s="158"/>
      <c r="AF76" s="158"/>
      <c r="AG76" s="158"/>
      <c r="AH76" s="158"/>
    </row>
    <row r="77" spans="1:34">
      <c r="A77" s="158"/>
      <c r="B77" s="15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/>
      <c r="AD77" s="158"/>
      <c r="AE77" s="158"/>
      <c r="AF77" s="158"/>
      <c r="AG77" s="158"/>
      <c r="AH77" s="158"/>
    </row>
    <row r="78" spans="1:34" ht="15.75">
      <c r="A78" s="158"/>
      <c r="B78" s="233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  <c r="AC78" s="158"/>
      <c r="AD78" s="158"/>
      <c r="AE78" s="158"/>
      <c r="AF78" s="158"/>
      <c r="AG78" s="158"/>
      <c r="AH78" s="158"/>
    </row>
    <row r="79" spans="1:34">
      <c r="A79" s="158"/>
      <c r="B79" s="158"/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  <c r="AC79" s="158"/>
      <c r="AD79" s="158"/>
      <c r="AE79" s="158"/>
      <c r="AF79" s="158"/>
      <c r="AG79" s="158"/>
      <c r="AH79" s="158"/>
    </row>
    <row r="80" spans="1:34" ht="15.75">
      <c r="A80" s="158"/>
      <c r="B80" s="233"/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/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/>
      <c r="AD80" s="158"/>
      <c r="AE80" s="158"/>
      <c r="AF80" s="158"/>
      <c r="AG80" s="158"/>
      <c r="AH80" s="158"/>
    </row>
    <row r="81" spans="1:34">
      <c r="A81" s="158"/>
      <c r="B81" s="15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  <c r="AD81" s="158"/>
      <c r="AE81" s="158"/>
      <c r="AF81" s="158"/>
      <c r="AG81" s="158"/>
      <c r="AH81" s="158"/>
    </row>
    <row r="82" spans="1:34">
      <c r="A82" s="158"/>
      <c r="B82" s="158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  <c r="T82" s="158"/>
      <c r="U82" s="158"/>
      <c r="V82" s="158"/>
      <c r="W82" s="158"/>
      <c r="X82" s="158"/>
      <c r="Y82" s="158"/>
      <c r="Z82" s="158"/>
      <c r="AA82" s="158"/>
      <c r="AB82" s="158"/>
      <c r="AC82" s="158"/>
      <c r="AD82" s="158"/>
      <c r="AE82" s="158"/>
      <c r="AF82" s="158"/>
      <c r="AG82" s="158"/>
      <c r="AH82" s="158"/>
    </row>
    <row r="83" spans="1:34" ht="15.75">
      <c r="A83" s="158"/>
      <c r="B83" s="233"/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  <c r="AB83" s="158"/>
      <c r="AC83" s="158"/>
      <c r="AD83" s="158"/>
      <c r="AE83" s="158"/>
      <c r="AF83" s="158"/>
      <c r="AG83" s="158"/>
      <c r="AH83" s="158"/>
    </row>
    <row r="84" spans="1:34">
      <c r="A84" s="158"/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  <c r="AD84" s="158"/>
      <c r="AE84" s="158"/>
      <c r="AF84" s="158"/>
      <c r="AG84" s="158"/>
      <c r="AH84" s="158"/>
    </row>
    <row r="85" spans="1:34">
      <c r="A85" s="158"/>
      <c r="B85" s="158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  <c r="S85" s="158"/>
      <c r="T85" s="158"/>
      <c r="U85" s="158"/>
      <c r="V85" s="158"/>
      <c r="W85" s="158"/>
      <c r="X85" s="158"/>
      <c r="Y85" s="158"/>
      <c r="Z85" s="158"/>
      <c r="AA85" s="158"/>
      <c r="AB85" s="158"/>
      <c r="AC85" s="158"/>
      <c r="AD85" s="158"/>
      <c r="AE85" s="158"/>
      <c r="AF85" s="158"/>
      <c r="AG85" s="158"/>
      <c r="AH85" s="158"/>
    </row>
    <row r="86" spans="1:34">
      <c r="A86" s="158"/>
      <c r="B86" s="158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8"/>
      <c r="AB86" s="158"/>
      <c r="AC86" s="158"/>
      <c r="AD86" s="158"/>
      <c r="AE86" s="158"/>
      <c r="AF86" s="158"/>
      <c r="AG86" s="158"/>
      <c r="AH86" s="158"/>
    </row>
    <row r="87" spans="1:34">
      <c r="A87" s="158"/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158"/>
      <c r="Y87" s="158"/>
      <c r="Z87" s="158"/>
      <c r="AA87" s="158"/>
      <c r="AB87" s="158"/>
      <c r="AC87" s="158"/>
      <c r="AD87" s="158"/>
      <c r="AE87" s="158"/>
      <c r="AF87" s="158"/>
      <c r="AG87" s="158"/>
      <c r="AH87" s="158"/>
    </row>
    <row r="88" spans="1:34">
      <c r="A88" s="158"/>
      <c r="B88" s="158"/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158"/>
      <c r="Y88" s="158"/>
      <c r="Z88" s="158"/>
      <c r="AA88" s="158"/>
      <c r="AB88" s="158"/>
      <c r="AC88" s="158"/>
      <c r="AD88" s="158"/>
      <c r="AE88" s="158"/>
      <c r="AF88" s="158"/>
      <c r="AG88" s="158"/>
      <c r="AH88" s="158"/>
    </row>
    <row r="89" spans="1:34">
      <c r="A89" s="158"/>
      <c r="B89" s="158"/>
      <c r="C89" s="158"/>
      <c r="D89" s="158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  <c r="R89" s="158"/>
      <c r="S89" s="158"/>
      <c r="T89" s="158"/>
      <c r="U89" s="158"/>
      <c r="V89" s="158"/>
      <c r="W89" s="158"/>
      <c r="X89" s="158"/>
      <c r="Y89" s="158"/>
      <c r="Z89" s="158"/>
      <c r="AA89" s="158"/>
      <c r="AB89" s="158"/>
      <c r="AC89" s="158"/>
      <c r="AD89" s="158"/>
      <c r="AE89" s="158"/>
      <c r="AF89" s="158"/>
      <c r="AG89" s="158"/>
      <c r="AH89" s="158"/>
    </row>
    <row r="90" spans="1:34">
      <c r="A90" s="158"/>
      <c r="B90" s="158"/>
      <c r="C90" s="158"/>
      <c r="D90" s="158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  <c r="R90" s="158"/>
      <c r="S90" s="158"/>
      <c r="T90" s="158"/>
      <c r="U90" s="158"/>
      <c r="V90" s="158"/>
      <c r="W90" s="158"/>
      <c r="X90" s="158"/>
      <c r="Y90" s="158"/>
      <c r="Z90" s="158"/>
      <c r="AA90" s="158"/>
      <c r="AB90" s="158"/>
      <c r="AC90" s="158"/>
      <c r="AD90" s="158"/>
      <c r="AE90" s="158"/>
      <c r="AF90" s="158"/>
      <c r="AG90" s="158"/>
      <c r="AH90" s="158"/>
    </row>
    <row r="91" spans="1:34">
      <c r="A91" s="158"/>
      <c r="B91" s="158"/>
      <c r="C91" s="158"/>
      <c r="D91" s="158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  <c r="R91" s="158"/>
      <c r="S91" s="158"/>
      <c r="T91" s="158"/>
      <c r="U91" s="158"/>
      <c r="V91" s="158"/>
      <c r="W91" s="158"/>
      <c r="X91" s="158"/>
      <c r="Y91" s="158"/>
      <c r="Z91" s="158"/>
      <c r="AA91" s="158"/>
      <c r="AB91" s="158"/>
      <c r="AC91" s="158"/>
      <c r="AD91" s="158"/>
      <c r="AE91" s="158"/>
      <c r="AF91" s="158"/>
      <c r="AG91" s="158"/>
      <c r="AH91" s="158"/>
    </row>
    <row r="92" spans="1:34">
      <c r="A92" s="158"/>
      <c r="B92" s="158"/>
      <c r="C92" s="158"/>
      <c r="D92" s="158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  <c r="AC92" s="158"/>
      <c r="AD92" s="158"/>
      <c r="AE92" s="158"/>
      <c r="AF92" s="158"/>
      <c r="AG92" s="158"/>
      <c r="AH92" s="158"/>
    </row>
    <row r="93" spans="1:34">
      <c r="A93" s="158"/>
      <c r="B93" s="158"/>
      <c r="C93" s="158"/>
      <c r="D93" s="158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  <c r="R93" s="158"/>
      <c r="S93" s="158"/>
      <c r="T93" s="158"/>
      <c r="U93" s="158"/>
      <c r="V93" s="158"/>
      <c r="W93" s="158"/>
      <c r="X93" s="158"/>
      <c r="Y93" s="158"/>
      <c r="Z93" s="158"/>
      <c r="AA93" s="158"/>
      <c r="AB93" s="158"/>
      <c r="AC93" s="158"/>
      <c r="AD93" s="158"/>
      <c r="AE93" s="158"/>
      <c r="AF93" s="158"/>
      <c r="AG93" s="158"/>
      <c r="AH93" s="158"/>
    </row>
    <row r="94" spans="1:34">
      <c r="A94" s="158"/>
      <c r="B94" s="158"/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  <c r="R94" s="158"/>
      <c r="S94" s="158"/>
      <c r="T94" s="158"/>
      <c r="U94" s="158"/>
      <c r="V94" s="158"/>
      <c r="W94" s="158"/>
      <c r="X94" s="158"/>
      <c r="Y94" s="158"/>
      <c r="Z94" s="158"/>
      <c r="AA94" s="158"/>
      <c r="AB94" s="158"/>
      <c r="AC94" s="158"/>
      <c r="AD94" s="158"/>
      <c r="AE94" s="158"/>
      <c r="AF94" s="158"/>
      <c r="AG94" s="158"/>
      <c r="AH94" s="158"/>
    </row>
    <row r="95" spans="1:34">
      <c r="A95" s="158"/>
      <c r="B95" s="158"/>
      <c r="C95" s="158"/>
      <c r="D95" s="158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  <c r="R95" s="158"/>
      <c r="S95" s="158"/>
      <c r="T95" s="158"/>
      <c r="U95" s="158"/>
      <c r="V95" s="158"/>
      <c r="W95" s="158"/>
      <c r="X95" s="158"/>
      <c r="Y95" s="158"/>
      <c r="Z95" s="158"/>
      <c r="AA95" s="158"/>
      <c r="AB95" s="158"/>
      <c r="AC95" s="158"/>
      <c r="AD95" s="158"/>
      <c r="AE95" s="158"/>
      <c r="AF95" s="158"/>
      <c r="AG95" s="158"/>
      <c r="AH95" s="158"/>
    </row>
    <row r="96" spans="1:34">
      <c r="A96" s="158"/>
      <c r="B96" s="158"/>
      <c r="C96" s="158"/>
      <c r="D96" s="158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  <c r="R96" s="158"/>
      <c r="S96" s="158"/>
      <c r="T96" s="158"/>
      <c r="U96" s="158"/>
      <c r="V96" s="158"/>
      <c r="W96" s="158"/>
      <c r="X96" s="158"/>
      <c r="Y96" s="158"/>
      <c r="Z96" s="158"/>
      <c r="AA96" s="158"/>
      <c r="AB96" s="158"/>
      <c r="AC96" s="158"/>
      <c r="AD96" s="158"/>
      <c r="AE96" s="158"/>
      <c r="AF96" s="158"/>
      <c r="AG96" s="158"/>
      <c r="AH96" s="158"/>
    </row>
    <row r="97" spans="1:34">
      <c r="A97" s="158"/>
      <c r="B97" s="158"/>
      <c r="C97" s="158"/>
      <c r="D97" s="158"/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158"/>
      <c r="P97" s="158"/>
      <c r="Q97" s="158"/>
      <c r="R97" s="158"/>
      <c r="S97" s="158"/>
      <c r="T97" s="158"/>
      <c r="U97" s="158"/>
      <c r="V97" s="158"/>
      <c r="W97" s="158"/>
      <c r="X97" s="158"/>
      <c r="Y97" s="158"/>
      <c r="Z97" s="158"/>
      <c r="AA97" s="158"/>
      <c r="AB97" s="158"/>
      <c r="AC97" s="158"/>
      <c r="AD97" s="158"/>
      <c r="AE97" s="158"/>
      <c r="AF97" s="158"/>
      <c r="AG97" s="158"/>
      <c r="AH97" s="158"/>
    </row>
    <row r="98" spans="1:34">
      <c r="A98" s="158"/>
      <c r="B98" s="158"/>
      <c r="C98" s="158"/>
      <c r="D98" s="158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158"/>
      <c r="Q98" s="158"/>
      <c r="R98" s="158"/>
      <c r="S98" s="158"/>
      <c r="T98" s="158"/>
      <c r="U98" s="158"/>
      <c r="V98" s="158"/>
      <c r="W98" s="158"/>
      <c r="X98" s="158"/>
      <c r="Y98" s="158"/>
      <c r="Z98" s="158"/>
      <c r="AA98" s="158"/>
      <c r="AB98" s="158"/>
      <c r="AC98" s="158"/>
      <c r="AD98" s="158"/>
      <c r="AE98" s="158"/>
      <c r="AF98" s="158"/>
      <c r="AG98" s="158"/>
      <c r="AH98" s="158"/>
    </row>
    <row r="99" spans="1:34">
      <c r="A99" s="158"/>
      <c r="B99" s="158"/>
      <c r="C99" s="158"/>
      <c r="D99" s="158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  <c r="P99" s="158"/>
      <c r="Q99" s="158"/>
      <c r="R99" s="158"/>
      <c r="S99" s="158"/>
      <c r="T99" s="158"/>
      <c r="U99" s="158"/>
      <c r="V99" s="158"/>
      <c r="W99" s="158"/>
      <c r="X99" s="158"/>
      <c r="Y99" s="158"/>
      <c r="Z99" s="158"/>
      <c r="AA99" s="158"/>
      <c r="AB99" s="158"/>
      <c r="AC99" s="158"/>
      <c r="AD99" s="158"/>
      <c r="AE99" s="158"/>
      <c r="AF99" s="158"/>
      <c r="AG99" s="158"/>
      <c r="AH99" s="158"/>
    </row>
    <row r="100" spans="1:34">
      <c r="A100" s="158"/>
      <c r="B100" s="158"/>
      <c r="C100" s="158"/>
      <c r="D100" s="158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  <c r="R100" s="158"/>
      <c r="S100" s="158"/>
      <c r="T100" s="158"/>
      <c r="U100" s="158"/>
      <c r="V100" s="158"/>
      <c r="W100" s="158"/>
      <c r="X100" s="158"/>
      <c r="Y100" s="158"/>
      <c r="Z100" s="158"/>
      <c r="AA100" s="158"/>
      <c r="AB100" s="158"/>
      <c r="AC100" s="158"/>
      <c r="AD100" s="158"/>
      <c r="AE100" s="158"/>
      <c r="AF100" s="158"/>
      <c r="AG100" s="158"/>
      <c r="AH100" s="158"/>
    </row>
    <row r="101" spans="1:34">
      <c r="A101" s="158"/>
      <c r="B101" s="158"/>
      <c r="C101" s="158"/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  <c r="R101" s="158"/>
      <c r="S101" s="158"/>
      <c r="T101" s="158"/>
      <c r="U101" s="158"/>
      <c r="V101" s="158"/>
      <c r="W101" s="158"/>
      <c r="X101" s="158"/>
      <c r="Y101" s="158"/>
      <c r="Z101" s="158"/>
      <c r="AA101" s="158"/>
      <c r="AB101" s="158"/>
      <c r="AC101" s="158"/>
      <c r="AD101" s="158"/>
      <c r="AE101" s="158"/>
      <c r="AF101" s="158"/>
      <c r="AG101" s="158"/>
      <c r="AH101" s="158"/>
    </row>
    <row r="102" spans="1:34">
      <c r="A102" s="158"/>
      <c r="B102" s="158"/>
      <c r="C102" s="158"/>
      <c r="D102" s="158"/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  <c r="R102" s="158"/>
      <c r="S102" s="158"/>
      <c r="T102" s="158"/>
      <c r="U102" s="158"/>
      <c r="V102" s="158"/>
      <c r="W102" s="158"/>
      <c r="X102" s="158"/>
      <c r="Y102" s="158"/>
      <c r="Z102" s="158"/>
      <c r="AA102" s="158"/>
      <c r="AB102" s="158"/>
      <c r="AC102" s="158"/>
      <c r="AD102" s="158"/>
      <c r="AE102" s="158"/>
      <c r="AF102" s="158"/>
      <c r="AG102" s="158"/>
      <c r="AH102" s="158"/>
    </row>
    <row r="103" spans="1:34">
      <c r="A103" s="158"/>
      <c r="B103" s="158"/>
      <c r="C103" s="158"/>
      <c r="D103" s="158"/>
      <c r="E103" s="158"/>
      <c r="F103" s="158"/>
      <c r="G103" s="158"/>
      <c r="H103" s="158"/>
      <c r="I103" s="158"/>
      <c r="J103" s="158"/>
      <c r="K103" s="158"/>
      <c r="L103" s="158"/>
      <c r="M103" s="158"/>
      <c r="N103" s="158"/>
      <c r="O103" s="158"/>
      <c r="P103" s="158"/>
      <c r="Q103" s="158"/>
      <c r="R103" s="158"/>
      <c r="S103" s="158"/>
      <c r="T103" s="158"/>
      <c r="U103" s="158"/>
      <c r="V103" s="158"/>
      <c r="W103" s="158"/>
      <c r="X103" s="158"/>
      <c r="Y103" s="158"/>
      <c r="Z103" s="158"/>
      <c r="AA103" s="158"/>
      <c r="AB103" s="158"/>
      <c r="AC103" s="158"/>
      <c r="AD103" s="158"/>
      <c r="AE103" s="158"/>
      <c r="AF103" s="158"/>
      <c r="AG103" s="158"/>
      <c r="AH103" s="158"/>
    </row>
    <row r="104" spans="1:34">
      <c r="A104" s="158"/>
      <c r="B104" s="158"/>
      <c r="C104" s="158"/>
      <c r="D104" s="158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  <c r="R104" s="158"/>
      <c r="S104" s="158"/>
      <c r="T104" s="158"/>
      <c r="U104" s="158"/>
      <c r="V104" s="158"/>
      <c r="W104" s="158"/>
      <c r="X104" s="158"/>
      <c r="Y104" s="158"/>
      <c r="Z104" s="158"/>
      <c r="AA104" s="158"/>
      <c r="AB104" s="158"/>
      <c r="AC104" s="158"/>
      <c r="AD104" s="158"/>
      <c r="AE104" s="158"/>
      <c r="AF104" s="158"/>
      <c r="AG104" s="158"/>
      <c r="AH104" s="158"/>
    </row>
    <row r="105" spans="1:34" ht="18.75">
      <c r="A105" s="235" t="s">
        <v>128</v>
      </c>
      <c r="B105" s="206"/>
      <c r="C105" s="235" t="s">
        <v>178</v>
      </c>
      <c r="D105" s="206"/>
      <c r="E105" s="206"/>
      <c r="F105" s="206"/>
      <c r="G105" s="206"/>
      <c r="H105" s="206"/>
      <c r="I105" s="206"/>
      <c r="J105" s="206"/>
      <c r="K105" s="206"/>
      <c r="L105" s="206"/>
      <c r="M105" s="206"/>
      <c r="N105" s="171"/>
      <c r="O105" s="171"/>
      <c r="P105" s="158"/>
      <c r="Q105" s="158"/>
      <c r="R105" s="158"/>
      <c r="S105" s="158"/>
      <c r="T105" s="158"/>
      <c r="U105" s="158"/>
      <c r="V105" s="158"/>
      <c r="W105" s="158"/>
      <c r="X105" s="158"/>
      <c r="Y105" s="158"/>
      <c r="Z105" s="158"/>
      <c r="AA105" s="158"/>
      <c r="AB105" s="158"/>
      <c r="AC105" s="158"/>
      <c r="AD105" s="158"/>
      <c r="AE105" s="158"/>
      <c r="AF105" s="158"/>
      <c r="AG105" s="158"/>
      <c r="AH105" s="158"/>
    </row>
    <row r="106" spans="1:34" ht="18.75">
      <c r="A106" s="206" t="s">
        <v>129</v>
      </c>
      <c r="B106" s="206"/>
      <c r="C106" s="206"/>
      <c r="D106" s="206"/>
      <c r="E106" s="206"/>
      <c r="F106" s="206"/>
      <c r="G106" s="206"/>
      <c r="H106" s="206"/>
      <c r="I106" s="206"/>
      <c r="J106" s="206"/>
      <c r="K106" s="206"/>
      <c r="L106" s="206"/>
      <c r="M106" s="206"/>
      <c r="N106" s="171"/>
      <c r="O106" s="171"/>
      <c r="P106" s="158"/>
      <c r="Q106" s="158"/>
      <c r="R106" s="158"/>
      <c r="S106" s="158"/>
      <c r="T106" s="158"/>
      <c r="U106" s="158"/>
      <c r="V106" s="158"/>
      <c r="W106" s="158"/>
      <c r="X106" s="158"/>
      <c r="Y106" s="158"/>
      <c r="Z106" s="158"/>
      <c r="AA106" s="158"/>
      <c r="AB106" s="158"/>
      <c r="AC106" s="158"/>
      <c r="AD106" s="158"/>
      <c r="AE106" s="158"/>
      <c r="AF106" s="158"/>
      <c r="AG106" s="158"/>
      <c r="AH106" s="158"/>
    </row>
    <row r="107" spans="1:34" ht="18.75">
      <c r="A107" s="236" t="s">
        <v>128</v>
      </c>
      <c r="B107" s="237">
        <v>-20</v>
      </c>
      <c r="C107" s="237">
        <v>-15</v>
      </c>
      <c r="D107" s="237">
        <v>-10</v>
      </c>
      <c r="E107" s="237">
        <v>-5</v>
      </c>
      <c r="F107" s="237">
        <v>0</v>
      </c>
      <c r="G107" s="237">
        <v>5</v>
      </c>
      <c r="H107" s="237">
        <v>10</v>
      </c>
      <c r="I107" s="237">
        <v>15</v>
      </c>
      <c r="J107" s="237">
        <v>20</v>
      </c>
      <c r="K107" s="237">
        <v>25</v>
      </c>
      <c r="L107" s="237">
        <v>30</v>
      </c>
      <c r="M107" s="294" t="s">
        <v>179</v>
      </c>
      <c r="N107" s="294"/>
      <c r="O107" s="171"/>
      <c r="P107" s="158"/>
      <c r="Q107" s="158"/>
      <c r="R107" s="158"/>
      <c r="S107" s="158"/>
      <c r="T107" s="158"/>
      <c r="U107" s="158"/>
      <c r="V107" s="158"/>
      <c r="W107" s="158"/>
      <c r="X107" s="158"/>
      <c r="Y107" s="158"/>
      <c r="Z107" s="158"/>
      <c r="AA107" s="158"/>
      <c r="AB107" s="158"/>
      <c r="AC107" s="158"/>
      <c r="AD107" s="158"/>
      <c r="AE107" s="158"/>
      <c r="AF107" s="158"/>
      <c r="AG107" s="158"/>
      <c r="AH107" s="158"/>
    </row>
    <row r="108" spans="1:34" ht="18.75">
      <c r="A108" s="236" t="s">
        <v>129</v>
      </c>
      <c r="B108" s="238">
        <v>1.2368202206980772</v>
      </c>
      <c r="C108" s="238">
        <v>1.8939795605046539</v>
      </c>
      <c r="D108" s="238">
        <v>2.8458940180731798</v>
      </c>
      <c r="E108" s="238">
        <v>4.2011995735771244</v>
      </c>
      <c r="F108" s="238">
        <v>6.1</v>
      </c>
      <c r="G108" s="238">
        <v>8.7204353925490032</v>
      </c>
      <c r="H108" s="238">
        <v>12.286027092775813</v>
      </c>
      <c r="I108" s="238">
        <v>17.073786108361062</v>
      </c>
      <c r="J108" s="238">
        <v>23.423056308956525</v>
      </c>
      <c r="K108" s="238">
        <v>31.74504823104315</v>
      </c>
      <c r="L108" s="238">
        <v>42.533004715363923</v>
      </c>
      <c r="M108" s="290"/>
      <c r="N108" s="290"/>
      <c r="O108" s="171"/>
      <c r="P108" s="158"/>
      <c r="Q108" s="158"/>
      <c r="R108" s="158"/>
      <c r="S108" s="158"/>
      <c r="T108" s="158"/>
      <c r="U108" s="158"/>
      <c r="V108" s="158"/>
      <c r="W108" s="158"/>
      <c r="X108" s="158"/>
      <c r="Y108" s="158"/>
      <c r="Z108" s="158"/>
      <c r="AA108" s="158"/>
      <c r="AB108" s="158"/>
      <c r="AC108" s="158"/>
      <c r="AD108" s="158"/>
      <c r="AE108" s="158"/>
      <c r="AF108" s="158"/>
      <c r="AG108" s="158"/>
      <c r="AH108" s="158"/>
    </row>
    <row r="109" spans="1:34">
      <c r="A109" s="158"/>
      <c r="B109" s="158"/>
      <c r="C109" s="158"/>
      <c r="D109" s="158"/>
      <c r="E109" s="158"/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  <c r="P109" s="158"/>
      <c r="Q109" s="158"/>
      <c r="R109" s="158"/>
      <c r="S109" s="158"/>
      <c r="T109" s="158"/>
      <c r="U109" s="158"/>
      <c r="V109" s="158"/>
      <c r="W109" s="158"/>
      <c r="X109" s="158"/>
      <c r="Y109" s="158"/>
      <c r="Z109" s="158"/>
      <c r="AA109" s="158"/>
      <c r="AB109" s="158"/>
      <c r="AC109" s="158"/>
      <c r="AD109" s="158"/>
      <c r="AE109" s="158"/>
      <c r="AF109" s="158"/>
      <c r="AG109" s="158"/>
      <c r="AH109" s="158"/>
    </row>
    <row r="110" spans="1:34">
      <c r="A110" s="158"/>
      <c r="B110" s="158"/>
      <c r="C110" s="158"/>
      <c r="D110" s="158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/>
      <c r="O110" s="158"/>
      <c r="P110" s="158"/>
      <c r="Q110" s="158"/>
      <c r="R110" s="158"/>
      <c r="S110" s="158"/>
      <c r="T110" s="158"/>
      <c r="U110" s="158"/>
      <c r="V110" s="158"/>
      <c r="W110" s="158"/>
      <c r="X110" s="158"/>
      <c r="Y110" s="158"/>
      <c r="Z110" s="158"/>
      <c r="AA110" s="158"/>
      <c r="AB110" s="158"/>
      <c r="AC110" s="158"/>
      <c r="AD110" s="158"/>
      <c r="AE110" s="158"/>
      <c r="AF110" s="158"/>
      <c r="AG110" s="158"/>
      <c r="AH110" s="158"/>
    </row>
    <row r="111" spans="1:34">
      <c r="A111" s="158"/>
      <c r="B111" s="158"/>
      <c r="C111" s="158"/>
      <c r="D111" s="158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  <c r="R111" s="158"/>
      <c r="S111" s="158"/>
      <c r="T111" s="158"/>
      <c r="U111" s="158"/>
      <c r="V111" s="158"/>
      <c r="W111" s="158"/>
      <c r="X111" s="158"/>
      <c r="Y111" s="158"/>
      <c r="Z111" s="158"/>
      <c r="AA111" s="158"/>
      <c r="AB111" s="158"/>
      <c r="AC111" s="158"/>
      <c r="AD111" s="158"/>
      <c r="AE111" s="158"/>
      <c r="AF111" s="158"/>
      <c r="AG111" s="158"/>
      <c r="AH111" s="158"/>
    </row>
    <row r="112" spans="1:34" ht="18.75">
      <c r="A112" s="158"/>
      <c r="B112" s="239" t="s">
        <v>181</v>
      </c>
      <c r="C112" s="158"/>
      <c r="D112" s="158"/>
      <c r="E112" s="158"/>
      <c r="F112" s="158"/>
      <c r="G112" s="158"/>
      <c r="H112" s="158"/>
      <c r="I112" s="158"/>
      <c r="J112" s="239" t="s">
        <v>180</v>
      </c>
      <c r="K112" s="158"/>
      <c r="L112" s="158"/>
      <c r="M112" s="158"/>
      <c r="N112" s="158"/>
      <c r="O112" s="158"/>
      <c r="P112" s="158"/>
      <c r="Q112" s="239" t="str">
        <f>+S40</f>
        <v>Arealet under kurven er DAMP.</v>
      </c>
      <c r="R112" s="158"/>
      <c r="S112" s="158"/>
      <c r="T112" s="158"/>
      <c r="U112" s="158"/>
      <c r="V112" s="158"/>
      <c r="W112" s="158"/>
      <c r="X112" s="158"/>
      <c r="Y112" s="158"/>
      <c r="Z112" s="158"/>
      <c r="AA112" s="158"/>
      <c r="AB112" s="158"/>
      <c r="AC112" s="158"/>
      <c r="AD112" s="158"/>
      <c r="AE112" s="158"/>
      <c r="AF112" s="158"/>
      <c r="AG112" s="158"/>
      <c r="AH112" s="158"/>
    </row>
    <row r="113" spans="1:34">
      <c r="A113" s="158"/>
      <c r="B113" s="158"/>
      <c r="C113" s="158"/>
      <c r="D113" s="158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  <c r="R113" s="158"/>
      <c r="S113" s="158"/>
      <c r="T113" s="158"/>
      <c r="U113" s="158"/>
      <c r="V113" s="158"/>
      <c r="W113" s="158"/>
      <c r="X113" s="158"/>
      <c r="Y113" s="158"/>
      <c r="Z113" s="158"/>
      <c r="AA113" s="158"/>
      <c r="AB113" s="158"/>
      <c r="AC113" s="158"/>
      <c r="AD113" s="158"/>
      <c r="AE113" s="158"/>
      <c r="AF113" s="158"/>
      <c r="AG113" s="158"/>
      <c r="AH113" s="158"/>
    </row>
    <row r="114" spans="1:34">
      <c r="A114" s="158"/>
      <c r="B114" s="158"/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  <c r="R114" s="158"/>
      <c r="S114" s="158"/>
      <c r="T114" s="158"/>
      <c r="U114" s="158"/>
      <c r="V114" s="158"/>
      <c r="W114" s="158"/>
      <c r="X114" s="158"/>
      <c r="Y114" s="158"/>
      <c r="Z114" s="158"/>
      <c r="AA114" s="158"/>
      <c r="AB114" s="158"/>
      <c r="AC114" s="158"/>
      <c r="AD114" s="158"/>
      <c r="AE114" s="158"/>
      <c r="AF114" s="158"/>
      <c r="AG114" s="158"/>
      <c r="AH114" s="158"/>
    </row>
    <row r="115" spans="1:34">
      <c r="B115" s="234"/>
      <c r="C115" s="234"/>
      <c r="D115" s="234"/>
      <c r="E115" s="234"/>
      <c r="F115" s="234"/>
      <c r="G115" s="234"/>
      <c r="H115" s="234"/>
      <c r="I115" s="234"/>
      <c r="J115" s="234"/>
      <c r="K115" s="234"/>
      <c r="L115" s="234"/>
      <c r="M115" s="234"/>
      <c r="N115" s="234"/>
      <c r="O115" s="234"/>
      <c r="P115" s="234"/>
      <c r="Q115" s="234"/>
      <c r="R115" s="234"/>
      <c r="S115" s="234"/>
      <c r="T115" s="234"/>
      <c r="U115" s="234"/>
      <c r="V115" s="234"/>
      <c r="W115" s="234"/>
      <c r="X115" s="234"/>
      <c r="Y115" s="234"/>
      <c r="Z115" s="234"/>
      <c r="AA115" s="234"/>
      <c r="AB115" s="234"/>
      <c r="AC115" s="234"/>
      <c r="AD115" s="234"/>
      <c r="AE115" s="234"/>
      <c r="AF115" s="234"/>
      <c r="AG115" s="234"/>
      <c r="AH115" s="234"/>
    </row>
    <row r="116" spans="1:34">
      <c r="A116" s="234"/>
      <c r="B116" s="234"/>
      <c r="C116" s="234"/>
      <c r="D116" s="234"/>
      <c r="E116" s="234"/>
      <c r="F116" s="234"/>
      <c r="G116" s="234"/>
      <c r="H116" s="234"/>
      <c r="I116" s="234"/>
      <c r="J116" s="234"/>
      <c r="K116" s="234"/>
      <c r="L116" s="234"/>
      <c r="M116" s="234"/>
      <c r="N116" s="234"/>
      <c r="O116" s="234"/>
      <c r="P116" s="234"/>
      <c r="Q116" s="234"/>
      <c r="R116" s="234"/>
      <c r="S116" s="234"/>
      <c r="T116" s="234"/>
      <c r="U116" s="234"/>
      <c r="V116" s="234"/>
      <c r="W116" s="234"/>
      <c r="X116" s="234"/>
      <c r="Y116" s="234"/>
      <c r="Z116" s="234"/>
      <c r="AA116" s="234"/>
      <c r="AB116" s="234"/>
      <c r="AC116" s="234"/>
      <c r="AD116" s="234"/>
      <c r="AE116" s="234"/>
      <c r="AF116" s="234"/>
      <c r="AG116" s="234"/>
      <c r="AH116" s="234"/>
    </row>
    <row r="117" spans="1:34">
      <c r="A117" s="234"/>
      <c r="B117" s="234"/>
      <c r="C117" s="234"/>
      <c r="D117" s="234"/>
      <c r="E117" s="234"/>
      <c r="F117" s="234"/>
      <c r="G117" s="234"/>
      <c r="H117" s="234"/>
      <c r="I117" s="234"/>
      <c r="J117" s="234"/>
      <c r="K117" s="234"/>
      <c r="L117" s="234"/>
      <c r="M117" s="234"/>
      <c r="N117" s="234"/>
      <c r="O117" s="234"/>
      <c r="P117" s="234"/>
      <c r="Q117" s="234"/>
      <c r="R117" s="234"/>
      <c r="S117" s="234"/>
      <c r="T117" s="234"/>
      <c r="U117" s="234"/>
      <c r="V117" s="234"/>
      <c r="W117" s="234"/>
      <c r="X117" s="234"/>
      <c r="Y117" s="234"/>
      <c r="Z117" s="234"/>
      <c r="AA117" s="234"/>
      <c r="AB117" s="234"/>
      <c r="AC117" s="234"/>
      <c r="AD117" s="234"/>
      <c r="AE117" s="234"/>
      <c r="AF117" s="234"/>
      <c r="AG117" s="234"/>
      <c r="AH117" s="234"/>
    </row>
    <row r="118" spans="1:34">
      <c r="A118" s="234"/>
      <c r="B118" s="234"/>
      <c r="C118" s="234"/>
      <c r="D118" s="234"/>
      <c r="E118" s="234"/>
      <c r="F118" s="234"/>
      <c r="G118" s="234"/>
      <c r="H118" s="234"/>
      <c r="I118" s="234"/>
      <c r="J118" s="234"/>
      <c r="K118" s="234"/>
      <c r="L118" s="234"/>
      <c r="M118" s="234"/>
      <c r="N118" s="234"/>
      <c r="O118" s="234"/>
      <c r="P118" s="234"/>
      <c r="Q118" s="234"/>
      <c r="R118" s="234"/>
      <c r="S118" s="234"/>
      <c r="T118" s="234"/>
      <c r="U118" s="234"/>
      <c r="V118" s="234"/>
      <c r="W118" s="234"/>
      <c r="X118" s="234"/>
      <c r="Y118" s="234"/>
      <c r="Z118" s="234"/>
      <c r="AA118" s="234"/>
      <c r="AB118" s="234"/>
      <c r="AC118" s="234"/>
      <c r="AD118" s="234"/>
      <c r="AE118" s="234"/>
      <c r="AF118" s="234"/>
      <c r="AG118" s="234"/>
      <c r="AH118" s="234"/>
    </row>
    <row r="119" spans="1:34">
      <c r="A119" s="234"/>
      <c r="B119" s="234"/>
      <c r="C119" s="234"/>
      <c r="D119" s="234"/>
      <c r="E119" s="234"/>
      <c r="F119" s="234"/>
      <c r="G119" s="234"/>
      <c r="H119" s="234"/>
      <c r="I119" s="234"/>
      <c r="J119" s="234"/>
      <c r="K119" s="234"/>
      <c r="L119" s="234"/>
      <c r="M119" s="234"/>
      <c r="N119" s="234"/>
      <c r="O119" s="234"/>
      <c r="P119" s="234"/>
      <c r="Q119" s="234"/>
      <c r="R119" s="234"/>
      <c r="S119" s="234"/>
      <c r="T119" s="234"/>
      <c r="U119" s="234"/>
      <c r="V119" s="234"/>
      <c r="W119" s="234"/>
      <c r="X119" s="234"/>
      <c r="Y119" s="234"/>
      <c r="Z119" s="234"/>
      <c r="AA119" s="234"/>
      <c r="AB119" s="234"/>
      <c r="AC119" s="234"/>
      <c r="AD119" s="234"/>
      <c r="AE119" s="234"/>
      <c r="AF119" s="234"/>
      <c r="AG119" s="234"/>
      <c r="AH119" s="234"/>
    </row>
    <row r="120" spans="1:34">
      <c r="A120" s="234"/>
      <c r="B120" s="234"/>
      <c r="C120" s="234"/>
      <c r="D120" s="234"/>
      <c r="E120" s="234"/>
      <c r="F120" s="234"/>
      <c r="G120" s="234"/>
      <c r="H120" s="234"/>
      <c r="I120" s="234"/>
      <c r="J120" s="234"/>
      <c r="K120" s="234"/>
      <c r="L120" s="234"/>
      <c r="M120" s="234"/>
      <c r="N120" s="234"/>
      <c r="O120" s="234"/>
      <c r="P120" s="234"/>
      <c r="Q120" s="234"/>
      <c r="R120" s="234"/>
      <c r="S120" s="234"/>
      <c r="T120" s="234"/>
      <c r="U120" s="234"/>
      <c r="V120" s="234"/>
      <c r="W120" s="234"/>
      <c r="X120" s="234"/>
      <c r="Y120" s="234"/>
      <c r="Z120" s="234"/>
      <c r="AA120" s="234"/>
      <c r="AB120" s="234"/>
      <c r="AC120" s="234"/>
      <c r="AD120" s="234"/>
      <c r="AE120" s="234"/>
      <c r="AF120" s="234"/>
      <c r="AG120" s="234"/>
      <c r="AH120" s="234"/>
    </row>
    <row r="121" spans="1:34">
      <c r="A121" s="234"/>
      <c r="B121" s="234"/>
      <c r="C121" s="234"/>
      <c r="D121" s="234"/>
      <c r="E121" s="234"/>
      <c r="F121" s="234"/>
      <c r="G121" s="234"/>
      <c r="H121" s="234"/>
      <c r="I121" s="234"/>
      <c r="J121" s="234"/>
      <c r="K121" s="234"/>
      <c r="L121" s="234"/>
      <c r="M121" s="234"/>
      <c r="N121" s="234"/>
      <c r="O121" s="234"/>
      <c r="P121" s="234"/>
      <c r="Q121" s="234"/>
      <c r="R121" s="234"/>
      <c r="S121" s="234"/>
      <c r="T121" s="234"/>
      <c r="U121" s="234"/>
      <c r="V121" s="234"/>
      <c r="W121" s="234"/>
      <c r="X121" s="234"/>
      <c r="Y121" s="234"/>
      <c r="Z121" s="234"/>
      <c r="AA121" s="234"/>
      <c r="AB121" s="234"/>
      <c r="AC121" s="234"/>
      <c r="AD121" s="234"/>
      <c r="AE121" s="234"/>
      <c r="AF121" s="234"/>
      <c r="AG121" s="234"/>
      <c r="AH121" s="234"/>
    </row>
    <row r="122" spans="1:34">
      <c r="A122" s="234"/>
      <c r="B122" s="234"/>
      <c r="C122" s="234"/>
      <c r="D122" s="234"/>
      <c r="E122" s="234"/>
      <c r="F122" s="234"/>
      <c r="G122" s="234"/>
      <c r="H122" s="234"/>
      <c r="I122" s="234"/>
      <c r="J122" s="234"/>
      <c r="K122" s="234"/>
      <c r="L122" s="234"/>
      <c r="M122" s="234"/>
      <c r="N122" s="234"/>
      <c r="O122" s="234"/>
      <c r="P122" s="234"/>
      <c r="Q122" s="234"/>
      <c r="R122" s="234"/>
      <c r="S122" s="234"/>
      <c r="T122" s="234"/>
      <c r="U122" s="234"/>
      <c r="V122" s="234"/>
      <c r="W122" s="234"/>
      <c r="X122" s="234"/>
      <c r="Y122" s="234"/>
      <c r="Z122" s="234"/>
      <c r="AA122" s="234"/>
      <c r="AB122" s="234"/>
      <c r="AC122" s="234"/>
      <c r="AD122" s="234"/>
      <c r="AE122" s="234"/>
      <c r="AF122" s="234"/>
      <c r="AG122" s="234"/>
      <c r="AH122" s="234"/>
    </row>
    <row r="123" spans="1:34">
      <c r="A123" s="234"/>
      <c r="B123" s="234"/>
      <c r="C123" s="234"/>
      <c r="D123" s="234"/>
      <c r="E123" s="234"/>
      <c r="F123" s="234"/>
      <c r="G123" s="234"/>
      <c r="H123" s="234"/>
      <c r="I123" s="234"/>
      <c r="J123" s="234"/>
      <c r="K123" s="234"/>
      <c r="L123" s="234"/>
      <c r="M123" s="234"/>
      <c r="N123" s="234"/>
      <c r="O123" s="234"/>
      <c r="P123" s="234"/>
      <c r="Q123" s="234"/>
      <c r="R123" s="234"/>
      <c r="S123" s="234"/>
      <c r="T123" s="234"/>
      <c r="U123" s="234"/>
      <c r="V123" s="234"/>
      <c r="W123" s="234"/>
      <c r="X123" s="234"/>
      <c r="Y123" s="234"/>
      <c r="Z123" s="234"/>
      <c r="AA123" s="234"/>
      <c r="AB123" s="234"/>
      <c r="AC123" s="234"/>
      <c r="AD123" s="234"/>
      <c r="AE123" s="234"/>
      <c r="AF123" s="234"/>
      <c r="AG123" s="234"/>
      <c r="AH123" s="234"/>
    </row>
    <row r="124" spans="1:34">
      <c r="A124" s="234"/>
      <c r="B124" s="234"/>
      <c r="C124" s="234"/>
      <c r="D124" s="234"/>
      <c r="E124" s="234"/>
      <c r="F124" s="234"/>
      <c r="G124" s="234"/>
      <c r="H124" s="234"/>
      <c r="I124" s="234"/>
      <c r="J124" s="234"/>
      <c r="K124" s="234"/>
      <c r="L124" s="234"/>
      <c r="M124" s="234"/>
      <c r="N124" s="234"/>
      <c r="O124" s="234"/>
      <c r="P124" s="234"/>
      <c r="Q124" s="234"/>
      <c r="R124" s="234"/>
      <c r="S124" s="234"/>
      <c r="T124" s="234"/>
      <c r="U124" s="234"/>
      <c r="V124" s="234"/>
      <c r="W124" s="234"/>
      <c r="X124" s="234"/>
      <c r="Y124" s="234"/>
      <c r="Z124" s="234"/>
      <c r="AA124" s="234"/>
      <c r="AB124" s="234"/>
      <c r="AC124" s="234"/>
      <c r="AD124" s="234"/>
      <c r="AE124" s="234"/>
      <c r="AF124" s="234"/>
      <c r="AG124" s="234"/>
      <c r="AH124" s="234"/>
    </row>
    <row r="125" spans="1:34">
      <c r="A125" s="234"/>
      <c r="B125" s="234"/>
      <c r="C125" s="234"/>
      <c r="D125" s="234"/>
      <c r="E125" s="234"/>
      <c r="F125" s="234"/>
      <c r="G125" s="234"/>
      <c r="H125" s="234"/>
      <c r="I125" s="234"/>
      <c r="J125" s="234"/>
      <c r="K125" s="234"/>
      <c r="L125" s="234"/>
      <c r="M125" s="234"/>
      <c r="N125" s="234"/>
      <c r="O125" s="234"/>
      <c r="P125" s="234"/>
      <c r="Q125" s="234"/>
      <c r="R125" s="234"/>
      <c r="S125" s="234"/>
      <c r="T125" s="234"/>
      <c r="U125" s="234"/>
      <c r="V125" s="234"/>
      <c r="W125" s="234"/>
      <c r="X125" s="234"/>
      <c r="Y125" s="234"/>
      <c r="Z125" s="234"/>
      <c r="AA125" s="234"/>
      <c r="AB125" s="234"/>
      <c r="AC125" s="234"/>
      <c r="AD125" s="234"/>
      <c r="AE125" s="234"/>
      <c r="AF125" s="234"/>
      <c r="AG125" s="234"/>
      <c r="AH125" s="234"/>
    </row>
    <row r="126" spans="1:34">
      <c r="A126" s="234"/>
      <c r="B126" s="234"/>
      <c r="C126" s="234"/>
      <c r="D126" s="234"/>
      <c r="E126" s="234"/>
      <c r="F126" s="234"/>
      <c r="G126" s="234"/>
      <c r="H126" s="234"/>
      <c r="I126" s="234"/>
      <c r="J126" s="234"/>
      <c r="K126" s="234"/>
      <c r="L126" s="234"/>
      <c r="M126" s="234"/>
      <c r="N126" s="234"/>
      <c r="O126" s="234"/>
      <c r="P126" s="234"/>
      <c r="Q126" s="234"/>
      <c r="R126" s="234"/>
      <c r="S126" s="234"/>
      <c r="T126" s="234"/>
      <c r="U126" s="234"/>
      <c r="V126" s="234"/>
      <c r="W126" s="234"/>
      <c r="X126" s="234"/>
      <c r="Y126" s="234"/>
      <c r="Z126" s="234"/>
      <c r="AA126" s="234"/>
      <c r="AB126" s="234"/>
      <c r="AC126" s="234"/>
      <c r="AD126" s="234"/>
      <c r="AE126" s="234"/>
      <c r="AF126" s="234"/>
      <c r="AG126" s="234"/>
      <c r="AH126" s="234"/>
    </row>
    <row r="127" spans="1:34">
      <c r="A127" s="234"/>
      <c r="B127" s="234"/>
      <c r="C127" s="234"/>
      <c r="D127" s="234"/>
      <c r="E127" s="234"/>
      <c r="F127" s="234"/>
      <c r="G127" s="234"/>
      <c r="H127" s="234"/>
      <c r="I127" s="234"/>
      <c r="J127" s="234"/>
      <c r="K127" s="234"/>
      <c r="L127" s="234"/>
      <c r="M127" s="234"/>
      <c r="N127" s="234"/>
      <c r="O127" s="234"/>
      <c r="P127" s="234"/>
      <c r="Q127" s="234"/>
      <c r="R127" s="234"/>
      <c r="S127" s="234"/>
      <c r="T127" s="234"/>
      <c r="U127" s="234"/>
      <c r="V127" s="234"/>
      <c r="W127" s="234"/>
      <c r="X127" s="234"/>
      <c r="Y127" s="234"/>
      <c r="Z127" s="234"/>
      <c r="AA127" s="234"/>
      <c r="AB127" s="234"/>
      <c r="AC127" s="234"/>
      <c r="AD127" s="234"/>
      <c r="AE127" s="234"/>
      <c r="AF127" s="234"/>
      <c r="AG127" s="234"/>
      <c r="AH127" s="234"/>
    </row>
    <row r="128" spans="1:34">
      <c r="A128" s="234"/>
      <c r="B128" s="234"/>
      <c r="C128" s="234"/>
      <c r="D128" s="234"/>
      <c r="E128" s="234"/>
      <c r="F128" s="234"/>
      <c r="G128" s="234"/>
      <c r="H128" s="234"/>
      <c r="I128" s="234"/>
      <c r="J128" s="234"/>
      <c r="K128" s="234"/>
      <c r="L128" s="234"/>
      <c r="M128" s="234"/>
      <c r="N128" s="234"/>
      <c r="O128" s="234"/>
      <c r="P128" s="234"/>
      <c r="Q128" s="234"/>
      <c r="R128" s="234"/>
      <c r="S128" s="234"/>
      <c r="T128" s="234"/>
      <c r="U128" s="234"/>
      <c r="V128" s="234"/>
      <c r="W128" s="234"/>
      <c r="X128" s="234"/>
      <c r="Y128" s="234"/>
      <c r="Z128" s="234"/>
      <c r="AA128" s="234"/>
      <c r="AB128" s="234"/>
      <c r="AC128" s="234"/>
      <c r="AD128" s="234"/>
      <c r="AE128" s="234"/>
      <c r="AF128" s="234"/>
      <c r="AG128" s="234"/>
      <c r="AH128" s="234"/>
    </row>
    <row r="129" spans="1:34">
      <c r="A129" s="234"/>
      <c r="B129" s="234"/>
      <c r="C129" s="234"/>
      <c r="D129" s="234"/>
      <c r="E129" s="234"/>
      <c r="F129" s="234"/>
      <c r="G129" s="234"/>
      <c r="H129" s="234"/>
      <c r="I129" s="234"/>
      <c r="J129" s="234"/>
      <c r="K129" s="234"/>
      <c r="L129" s="234"/>
      <c r="M129" s="234"/>
      <c r="N129" s="234"/>
      <c r="O129" s="234"/>
      <c r="P129" s="234"/>
      <c r="Q129" s="234"/>
      <c r="R129" s="234"/>
      <c r="S129" s="234"/>
      <c r="T129" s="234"/>
      <c r="U129" s="234"/>
      <c r="V129" s="234"/>
      <c r="W129" s="234"/>
      <c r="X129" s="234"/>
      <c r="Y129" s="234"/>
      <c r="Z129" s="234"/>
      <c r="AA129" s="234"/>
      <c r="AB129" s="234"/>
      <c r="AC129" s="234"/>
      <c r="AD129" s="234"/>
      <c r="AE129" s="234"/>
      <c r="AF129" s="234"/>
      <c r="AG129" s="234"/>
      <c r="AH129" s="234"/>
    </row>
    <row r="130" spans="1:34">
      <c r="A130" s="234"/>
      <c r="B130" s="234"/>
      <c r="C130" s="234"/>
      <c r="D130" s="234"/>
      <c r="E130" s="234"/>
      <c r="F130" s="234"/>
      <c r="G130" s="234"/>
      <c r="H130" s="234"/>
      <c r="I130" s="234"/>
      <c r="J130" s="234"/>
      <c r="K130" s="234"/>
      <c r="L130" s="234"/>
      <c r="M130" s="234"/>
      <c r="N130" s="234"/>
      <c r="O130" s="234"/>
      <c r="P130" s="234"/>
      <c r="Q130" s="234"/>
      <c r="R130" s="234"/>
      <c r="S130" s="234"/>
      <c r="T130" s="234"/>
      <c r="U130" s="234"/>
      <c r="V130" s="234"/>
      <c r="W130" s="234"/>
      <c r="X130" s="234"/>
      <c r="Y130" s="234"/>
      <c r="Z130" s="234"/>
      <c r="AA130" s="234"/>
      <c r="AB130" s="234"/>
      <c r="AC130" s="234"/>
      <c r="AD130" s="234"/>
      <c r="AE130" s="234"/>
      <c r="AF130" s="234"/>
      <c r="AG130" s="234"/>
      <c r="AH130" s="234"/>
    </row>
    <row r="131" spans="1:34">
      <c r="A131" s="234"/>
      <c r="B131" s="234"/>
      <c r="C131" s="234"/>
      <c r="D131" s="234"/>
      <c r="E131" s="234"/>
      <c r="F131" s="234"/>
      <c r="G131" s="234"/>
      <c r="H131" s="234"/>
      <c r="I131" s="234"/>
      <c r="J131" s="234"/>
      <c r="K131" s="234"/>
      <c r="L131" s="234"/>
      <c r="M131" s="234"/>
      <c r="N131" s="234"/>
      <c r="O131" s="234"/>
      <c r="P131" s="234"/>
      <c r="Q131" s="234"/>
      <c r="R131" s="234"/>
      <c r="S131" s="234"/>
      <c r="T131" s="234"/>
      <c r="U131" s="234"/>
      <c r="V131" s="234"/>
      <c r="W131" s="234"/>
      <c r="X131" s="234"/>
      <c r="Y131" s="234"/>
      <c r="Z131" s="234"/>
      <c r="AA131" s="234"/>
      <c r="AB131" s="234"/>
      <c r="AC131" s="234"/>
      <c r="AD131" s="234"/>
      <c r="AE131" s="234"/>
      <c r="AF131" s="234"/>
      <c r="AG131" s="234"/>
      <c r="AH131" s="234"/>
    </row>
    <row r="132" spans="1:34">
      <c r="A132" s="234"/>
      <c r="B132" s="234"/>
      <c r="C132" s="234"/>
      <c r="D132" s="234"/>
      <c r="E132" s="234"/>
      <c r="F132" s="234"/>
      <c r="G132" s="234"/>
      <c r="H132" s="234"/>
      <c r="I132" s="234"/>
      <c r="J132" s="234"/>
      <c r="K132" s="234"/>
      <c r="L132" s="234"/>
      <c r="M132" s="234"/>
      <c r="N132" s="234"/>
      <c r="O132" s="234"/>
      <c r="P132" s="234"/>
      <c r="Q132" s="234"/>
      <c r="R132" s="234"/>
      <c r="S132" s="234"/>
      <c r="T132" s="234"/>
      <c r="U132" s="234"/>
      <c r="V132" s="234"/>
      <c r="W132" s="234"/>
      <c r="X132" s="234"/>
      <c r="Y132" s="234"/>
      <c r="Z132" s="234"/>
      <c r="AA132" s="234"/>
      <c r="AB132" s="234"/>
      <c r="AC132" s="234"/>
      <c r="AD132" s="234"/>
      <c r="AE132" s="234"/>
      <c r="AF132" s="234"/>
      <c r="AG132" s="234"/>
      <c r="AH132" s="234"/>
    </row>
    <row r="133" spans="1:34">
      <c r="A133" s="234"/>
      <c r="B133" s="234"/>
      <c r="C133" s="234"/>
      <c r="D133" s="234"/>
      <c r="E133" s="234"/>
      <c r="F133" s="234"/>
      <c r="G133" s="234"/>
      <c r="H133" s="234"/>
      <c r="I133" s="234"/>
      <c r="J133" s="234"/>
      <c r="K133" s="234"/>
      <c r="L133" s="234"/>
      <c r="M133" s="234"/>
      <c r="N133" s="234"/>
      <c r="O133" s="234"/>
      <c r="P133" s="234"/>
      <c r="Q133" s="234"/>
      <c r="R133" s="234"/>
      <c r="S133" s="234"/>
      <c r="T133" s="234"/>
      <c r="U133" s="234"/>
      <c r="V133" s="234"/>
      <c r="W133" s="234"/>
      <c r="X133" s="234"/>
      <c r="Y133" s="234"/>
      <c r="Z133" s="234"/>
      <c r="AA133" s="234"/>
      <c r="AB133" s="234"/>
      <c r="AC133" s="234"/>
      <c r="AD133" s="234"/>
      <c r="AE133" s="234"/>
      <c r="AF133" s="234"/>
      <c r="AG133" s="234"/>
      <c r="AH133" s="234"/>
    </row>
    <row r="134" spans="1:34">
      <c r="A134" s="234"/>
      <c r="B134" s="234"/>
      <c r="C134" s="234"/>
      <c r="D134" s="234"/>
      <c r="E134" s="234"/>
      <c r="F134" s="234"/>
      <c r="G134" s="234"/>
      <c r="H134" s="234"/>
      <c r="I134" s="234"/>
      <c r="J134" s="234"/>
      <c r="K134" s="234"/>
      <c r="L134" s="234"/>
      <c r="M134" s="234"/>
      <c r="N134" s="234"/>
      <c r="O134" s="234"/>
      <c r="P134" s="234"/>
      <c r="Q134" s="234"/>
      <c r="R134" s="234"/>
      <c r="S134" s="234"/>
      <c r="T134" s="234"/>
      <c r="U134" s="234"/>
      <c r="V134" s="234"/>
      <c r="W134" s="234"/>
      <c r="X134" s="234"/>
      <c r="Y134" s="234"/>
      <c r="Z134" s="234"/>
      <c r="AA134" s="234"/>
      <c r="AB134" s="234"/>
      <c r="AC134" s="234"/>
      <c r="AD134" s="234"/>
      <c r="AE134" s="234"/>
      <c r="AF134" s="234"/>
      <c r="AG134" s="234"/>
      <c r="AH134" s="234"/>
    </row>
    <row r="135" spans="1:34">
      <c r="A135" s="234"/>
      <c r="B135" s="234"/>
      <c r="C135" s="234"/>
      <c r="D135" s="234"/>
      <c r="E135" s="234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</row>
    <row r="136" spans="1:34">
      <c r="A136" s="234"/>
      <c r="B136" s="234"/>
      <c r="C136" s="234"/>
      <c r="D136" s="234"/>
      <c r="E136" s="234"/>
      <c r="F136" s="234"/>
      <c r="G136" s="234"/>
      <c r="H136" s="234"/>
      <c r="I136" s="234"/>
      <c r="J136" s="234"/>
      <c r="K136" s="234"/>
      <c r="L136" s="234"/>
      <c r="M136" s="234"/>
      <c r="N136" s="234"/>
      <c r="O136" s="234"/>
      <c r="P136" s="234"/>
      <c r="Q136" s="234"/>
      <c r="R136" s="234"/>
      <c r="S136" s="234"/>
      <c r="T136" s="234"/>
      <c r="U136" s="234"/>
      <c r="V136" s="234"/>
      <c r="W136" s="234"/>
      <c r="X136" s="234"/>
      <c r="Y136" s="234"/>
      <c r="Z136" s="234"/>
      <c r="AA136" s="234"/>
      <c r="AB136" s="234"/>
      <c r="AC136" s="234"/>
      <c r="AD136" s="234"/>
      <c r="AE136" s="234"/>
      <c r="AF136" s="234"/>
      <c r="AG136" s="234"/>
      <c r="AH136" s="234"/>
    </row>
    <row r="137" spans="1:34">
      <c r="A137" s="234"/>
      <c r="B137" s="234"/>
      <c r="C137" s="234"/>
      <c r="D137" s="234"/>
      <c r="E137" s="234"/>
      <c r="F137" s="234"/>
      <c r="G137" s="234"/>
      <c r="H137" s="234"/>
      <c r="I137" s="234"/>
      <c r="J137" s="234"/>
      <c r="K137" s="234"/>
      <c r="L137" s="234"/>
      <c r="M137" s="234"/>
      <c r="N137" s="234"/>
      <c r="O137" s="234"/>
      <c r="P137" s="234"/>
      <c r="Q137" s="234"/>
      <c r="R137" s="234"/>
      <c r="S137" s="234"/>
      <c r="T137" s="234"/>
      <c r="U137" s="234"/>
      <c r="V137" s="234"/>
      <c r="W137" s="234"/>
      <c r="X137" s="234"/>
      <c r="Y137" s="234"/>
      <c r="Z137" s="234"/>
      <c r="AA137" s="234"/>
      <c r="AB137" s="234"/>
      <c r="AC137" s="234"/>
      <c r="AD137" s="234"/>
      <c r="AE137" s="234"/>
      <c r="AF137" s="234"/>
      <c r="AG137" s="234"/>
      <c r="AH137" s="234"/>
    </row>
    <row r="138" spans="1:34">
      <c r="A138" s="234"/>
      <c r="B138" s="234"/>
      <c r="C138" s="234"/>
      <c r="D138" s="234"/>
      <c r="E138" s="234"/>
      <c r="F138" s="234"/>
      <c r="G138" s="234"/>
      <c r="H138" s="234"/>
      <c r="I138" s="234"/>
      <c r="J138" s="234"/>
      <c r="K138" s="234"/>
      <c r="L138" s="234"/>
      <c r="M138" s="234"/>
      <c r="N138" s="234"/>
      <c r="O138" s="234"/>
      <c r="P138" s="234"/>
      <c r="Q138" s="234"/>
      <c r="R138" s="234"/>
      <c r="S138" s="234"/>
      <c r="T138" s="234"/>
      <c r="U138" s="234"/>
      <c r="V138" s="234"/>
      <c r="W138" s="234"/>
      <c r="X138" s="234"/>
      <c r="Y138" s="234"/>
      <c r="Z138" s="234"/>
      <c r="AA138" s="234"/>
      <c r="AB138" s="234"/>
      <c r="AC138" s="234"/>
      <c r="AD138" s="234"/>
      <c r="AE138" s="234"/>
      <c r="AF138" s="234"/>
      <c r="AG138" s="234"/>
      <c r="AH138" s="234"/>
    </row>
    <row r="139" spans="1:34">
      <c r="A139" s="234"/>
      <c r="B139" s="234"/>
      <c r="C139" s="234"/>
      <c r="D139" s="234"/>
      <c r="E139" s="234"/>
      <c r="F139" s="234"/>
      <c r="G139" s="234"/>
      <c r="H139" s="234"/>
      <c r="I139" s="234"/>
      <c r="J139" s="234"/>
      <c r="K139" s="234"/>
      <c r="L139" s="234"/>
      <c r="M139" s="234"/>
      <c r="N139" s="234"/>
      <c r="O139" s="234"/>
      <c r="P139" s="234"/>
      <c r="Q139" s="234"/>
      <c r="R139" s="234"/>
      <c r="S139" s="234"/>
      <c r="T139" s="234"/>
      <c r="U139" s="234"/>
      <c r="V139" s="234"/>
      <c r="W139" s="234"/>
      <c r="X139" s="234"/>
      <c r="Y139" s="234"/>
      <c r="Z139" s="234"/>
      <c r="AA139" s="234"/>
      <c r="AB139" s="234"/>
      <c r="AC139" s="234"/>
      <c r="AD139" s="234"/>
      <c r="AE139" s="234"/>
      <c r="AF139" s="234"/>
      <c r="AG139" s="234"/>
      <c r="AH139" s="234"/>
    </row>
    <row r="140" spans="1:34">
      <c r="A140" s="234"/>
      <c r="B140" s="234"/>
      <c r="C140" s="234"/>
      <c r="D140" s="234"/>
      <c r="E140" s="234"/>
      <c r="F140" s="234"/>
      <c r="G140" s="234"/>
      <c r="H140" s="234"/>
      <c r="I140" s="234"/>
      <c r="J140" s="234"/>
      <c r="K140" s="234"/>
      <c r="L140" s="234"/>
      <c r="M140" s="234"/>
      <c r="N140" s="234"/>
      <c r="O140" s="234"/>
      <c r="P140" s="234"/>
      <c r="Q140" s="234"/>
      <c r="R140" s="234"/>
      <c r="S140" s="234"/>
      <c r="T140" s="234"/>
      <c r="U140" s="234"/>
      <c r="V140" s="234"/>
      <c r="W140" s="234"/>
      <c r="X140" s="234"/>
      <c r="Y140" s="234"/>
      <c r="Z140" s="234"/>
      <c r="AA140" s="234"/>
      <c r="AB140" s="234"/>
      <c r="AC140" s="234"/>
      <c r="AD140" s="234"/>
      <c r="AE140" s="234"/>
      <c r="AF140" s="234"/>
      <c r="AG140" s="234"/>
      <c r="AH140" s="234"/>
    </row>
    <row r="141" spans="1:34">
      <c r="A141" s="234"/>
      <c r="B141" s="234"/>
      <c r="C141" s="234"/>
      <c r="D141" s="234"/>
      <c r="E141" s="234"/>
      <c r="F141" s="234"/>
      <c r="G141" s="234"/>
      <c r="H141" s="234"/>
      <c r="I141" s="234"/>
      <c r="J141" s="234"/>
      <c r="K141" s="234"/>
      <c r="L141" s="234"/>
      <c r="M141" s="234"/>
      <c r="N141" s="234"/>
      <c r="O141" s="234"/>
      <c r="P141" s="234"/>
      <c r="Q141" s="234"/>
      <c r="R141" s="234"/>
      <c r="S141" s="234"/>
      <c r="T141" s="234"/>
      <c r="U141" s="234"/>
      <c r="V141" s="234"/>
      <c r="W141" s="234"/>
      <c r="X141" s="234"/>
      <c r="Y141" s="234"/>
      <c r="Z141" s="234"/>
      <c r="AA141" s="234"/>
      <c r="AB141" s="234"/>
      <c r="AC141" s="234"/>
      <c r="AD141" s="234"/>
      <c r="AE141" s="234"/>
      <c r="AF141" s="234"/>
      <c r="AG141" s="234"/>
      <c r="AH141" s="234"/>
    </row>
    <row r="142" spans="1:34">
      <c r="A142" s="234"/>
      <c r="B142" s="234"/>
      <c r="C142" s="234"/>
      <c r="D142" s="234"/>
      <c r="E142" s="234"/>
      <c r="F142" s="234"/>
      <c r="G142" s="234"/>
      <c r="H142" s="234"/>
      <c r="I142" s="234"/>
      <c r="J142" s="234"/>
      <c r="K142" s="234"/>
      <c r="L142" s="234"/>
      <c r="M142" s="234"/>
      <c r="N142" s="234"/>
      <c r="O142" s="234"/>
      <c r="P142" s="234"/>
      <c r="Q142" s="234"/>
      <c r="R142" s="234"/>
      <c r="S142" s="234"/>
      <c r="T142" s="234"/>
      <c r="U142" s="234"/>
      <c r="V142" s="234"/>
      <c r="W142" s="234"/>
      <c r="X142" s="234"/>
      <c r="Y142" s="234"/>
      <c r="Z142" s="234"/>
      <c r="AA142" s="234"/>
      <c r="AB142" s="234"/>
      <c r="AC142" s="234"/>
      <c r="AD142" s="234"/>
      <c r="AE142" s="234"/>
      <c r="AF142" s="234"/>
      <c r="AG142" s="234"/>
      <c r="AH142" s="234"/>
    </row>
    <row r="143" spans="1:34">
      <c r="A143" s="234"/>
      <c r="B143" s="234"/>
      <c r="C143" s="234"/>
      <c r="D143" s="234"/>
      <c r="E143" s="234"/>
      <c r="F143" s="234"/>
      <c r="G143" s="234"/>
      <c r="H143" s="234"/>
      <c r="I143" s="234"/>
      <c r="J143" s="234"/>
      <c r="K143" s="234"/>
      <c r="L143" s="234"/>
      <c r="M143" s="234"/>
      <c r="N143" s="234"/>
      <c r="O143" s="234"/>
      <c r="P143" s="234"/>
      <c r="Q143" s="234"/>
      <c r="R143" s="234"/>
      <c r="S143" s="234"/>
      <c r="T143" s="234"/>
      <c r="U143" s="234"/>
      <c r="V143" s="234"/>
      <c r="W143" s="234"/>
      <c r="X143" s="234"/>
      <c r="Y143" s="234"/>
      <c r="Z143" s="234"/>
      <c r="AA143" s="234"/>
      <c r="AB143" s="234"/>
      <c r="AC143" s="234"/>
      <c r="AD143" s="234"/>
      <c r="AE143" s="234"/>
      <c r="AF143" s="234"/>
      <c r="AG143" s="234"/>
      <c r="AH143" s="234"/>
    </row>
    <row r="144" spans="1:34">
      <c r="A144" s="234"/>
      <c r="B144" s="234"/>
      <c r="C144" s="234"/>
      <c r="D144" s="234"/>
      <c r="E144" s="234"/>
      <c r="F144" s="234"/>
      <c r="G144" s="234"/>
      <c r="H144" s="234"/>
      <c r="I144" s="234"/>
      <c r="J144" s="234"/>
      <c r="K144" s="234"/>
      <c r="L144" s="234"/>
      <c r="M144" s="234"/>
      <c r="N144" s="234"/>
      <c r="O144" s="234"/>
      <c r="P144" s="234"/>
      <c r="Q144" s="234"/>
      <c r="R144" s="234"/>
      <c r="S144" s="234"/>
      <c r="T144" s="234"/>
      <c r="U144" s="234"/>
      <c r="V144" s="234"/>
      <c r="W144" s="234"/>
      <c r="X144" s="234"/>
      <c r="Y144" s="234"/>
      <c r="Z144" s="234"/>
      <c r="AA144" s="234"/>
      <c r="AB144" s="234"/>
      <c r="AC144" s="234"/>
      <c r="AD144" s="234"/>
      <c r="AE144" s="234"/>
      <c r="AF144" s="234"/>
      <c r="AG144" s="234"/>
      <c r="AH144" s="234"/>
    </row>
    <row r="145" spans="1:34">
      <c r="A145" s="234"/>
      <c r="B145" s="234"/>
      <c r="C145" s="234"/>
      <c r="D145" s="234"/>
      <c r="E145" s="234"/>
      <c r="F145" s="234"/>
      <c r="G145" s="234"/>
      <c r="H145" s="234"/>
      <c r="I145" s="234"/>
      <c r="J145" s="234"/>
      <c r="K145" s="234"/>
      <c r="L145" s="234"/>
      <c r="M145" s="234"/>
      <c r="N145" s="234"/>
      <c r="O145" s="234"/>
      <c r="P145" s="234"/>
      <c r="Q145" s="234"/>
      <c r="R145" s="234"/>
      <c r="S145" s="234"/>
      <c r="T145" s="234"/>
      <c r="U145" s="234"/>
      <c r="V145" s="234"/>
      <c r="W145" s="234"/>
      <c r="X145" s="234"/>
      <c r="Y145" s="234"/>
      <c r="Z145" s="234"/>
      <c r="AA145" s="234"/>
      <c r="AB145" s="234"/>
      <c r="AC145" s="234"/>
      <c r="AD145" s="234"/>
      <c r="AE145" s="234"/>
      <c r="AF145" s="234"/>
      <c r="AG145" s="234"/>
      <c r="AH145" s="234"/>
    </row>
    <row r="146" spans="1:34">
      <c r="A146" s="234"/>
      <c r="B146" s="234"/>
      <c r="C146" s="234"/>
      <c r="D146" s="234"/>
      <c r="E146" s="234"/>
      <c r="F146" s="234"/>
      <c r="G146" s="234"/>
      <c r="H146" s="234"/>
      <c r="I146" s="234"/>
      <c r="J146" s="234"/>
      <c r="K146" s="234"/>
      <c r="L146" s="234"/>
      <c r="M146" s="234"/>
      <c r="N146" s="234"/>
      <c r="O146" s="234"/>
      <c r="P146" s="234"/>
      <c r="Q146" s="234"/>
      <c r="R146" s="234"/>
      <c r="S146" s="234"/>
      <c r="T146" s="234"/>
      <c r="U146" s="234"/>
      <c r="V146" s="234"/>
      <c r="W146" s="234"/>
      <c r="X146" s="234"/>
      <c r="Y146" s="234"/>
      <c r="Z146" s="234"/>
      <c r="AA146" s="234"/>
      <c r="AB146" s="234"/>
      <c r="AC146" s="234"/>
      <c r="AD146" s="234"/>
      <c r="AE146" s="234"/>
      <c r="AF146" s="234"/>
      <c r="AG146" s="234"/>
      <c r="AH146" s="234"/>
    </row>
    <row r="147" spans="1:34">
      <c r="A147" s="234"/>
      <c r="B147" s="234"/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4"/>
      <c r="N147" s="234"/>
      <c r="O147" s="234"/>
      <c r="P147" s="234"/>
      <c r="Q147" s="234"/>
      <c r="R147" s="234"/>
      <c r="S147" s="234"/>
      <c r="T147" s="234"/>
      <c r="U147" s="234"/>
      <c r="V147" s="234"/>
      <c r="W147" s="234"/>
      <c r="X147" s="234"/>
      <c r="Y147" s="234"/>
      <c r="Z147" s="234"/>
      <c r="AA147" s="234"/>
      <c r="AB147" s="234"/>
      <c r="AC147" s="234"/>
      <c r="AD147" s="234"/>
      <c r="AE147" s="234"/>
      <c r="AF147" s="234"/>
      <c r="AG147" s="234"/>
      <c r="AH147" s="234"/>
    </row>
    <row r="148" spans="1:34">
      <c r="A148" s="234"/>
      <c r="B148" s="234"/>
      <c r="C148" s="234"/>
      <c r="D148" s="234"/>
      <c r="E148" s="234"/>
      <c r="F148" s="234"/>
      <c r="G148" s="234"/>
      <c r="H148" s="234"/>
      <c r="I148" s="234"/>
      <c r="J148" s="234"/>
      <c r="K148" s="234"/>
      <c r="L148" s="234"/>
      <c r="M148" s="234"/>
      <c r="N148" s="234"/>
      <c r="O148" s="234"/>
      <c r="P148" s="234"/>
      <c r="Q148" s="234"/>
      <c r="R148" s="234"/>
      <c r="S148" s="234"/>
      <c r="T148" s="234"/>
      <c r="U148" s="234"/>
      <c r="V148" s="234"/>
      <c r="W148" s="234"/>
      <c r="X148" s="234"/>
      <c r="Y148" s="234"/>
      <c r="Z148" s="234"/>
      <c r="AA148" s="234"/>
      <c r="AB148" s="234"/>
      <c r="AC148" s="234"/>
      <c r="AD148" s="234"/>
      <c r="AE148" s="234"/>
      <c r="AF148" s="234"/>
      <c r="AG148" s="234"/>
      <c r="AH148" s="234"/>
    </row>
    <row r="149" spans="1:34">
      <c r="A149" s="234"/>
      <c r="B149" s="234"/>
      <c r="C149" s="234"/>
      <c r="D149" s="234"/>
      <c r="E149" s="234"/>
      <c r="F149" s="234"/>
      <c r="G149" s="234"/>
      <c r="H149" s="234"/>
      <c r="I149" s="234"/>
      <c r="J149" s="234"/>
      <c r="K149" s="234"/>
      <c r="L149" s="234"/>
      <c r="M149" s="234"/>
      <c r="N149" s="234"/>
      <c r="O149" s="234"/>
      <c r="P149" s="234"/>
      <c r="Q149" s="234"/>
      <c r="R149" s="234"/>
      <c r="S149" s="234"/>
      <c r="T149" s="234"/>
      <c r="U149" s="234"/>
      <c r="V149" s="234"/>
      <c r="W149" s="234"/>
      <c r="X149" s="234"/>
      <c r="Y149" s="234"/>
      <c r="Z149" s="234"/>
      <c r="AA149" s="234"/>
      <c r="AB149" s="234"/>
      <c r="AC149" s="234"/>
      <c r="AD149" s="234"/>
      <c r="AE149" s="234"/>
      <c r="AF149" s="234"/>
      <c r="AG149" s="234"/>
      <c r="AH149" s="234"/>
    </row>
    <row r="150" spans="1:34">
      <c r="A150" s="234"/>
      <c r="B150" s="234"/>
      <c r="C150" s="234"/>
      <c r="D150" s="234"/>
      <c r="E150" s="234"/>
      <c r="F150" s="234"/>
      <c r="G150" s="234"/>
      <c r="H150" s="234"/>
      <c r="I150" s="234"/>
      <c r="J150" s="234"/>
      <c r="K150" s="234"/>
      <c r="L150" s="234"/>
      <c r="M150" s="234"/>
      <c r="N150" s="234"/>
      <c r="O150" s="234"/>
      <c r="P150" s="234"/>
      <c r="Q150" s="234"/>
      <c r="R150" s="234"/>
      <c r="S150" s="234"/>
      <c r="T150" s="234"/>
      <c r="U150" s="234"/>
      <c r="V150" s="234"/>
      <c r="W150" s="234"/>
      <c r="X150" s="234"/>
      <c r="Y150" s="234"/>
      <c r="Z150" s="234"/>
      <c r="AA150" s="234"/>
      <c r="AB150" s="234"/>
      <c r="AC150" s="234"/>
      <c r="AD150" s="234"/>
      <c r="AE150" s="234"/>
      <c r="AF150" s="234"/>
      <c r="AG150" s="234"/>
      <c r="AH150" s="234"/>
    </row>
    <row r="151" spans="1:34">
      <c r="A151" s="234"/>
      <c r="B151" s="234"/>
      <c r="C151" s="234"/>
      <c r="D151" s="234"/>
      <c r="E151" s="234"/>
      <c r="F151" s="234"/>
      <c r="G151" s="234"/>
      <c r="H151" s="234"/>
      <c r="I151" s="234"/>
      <c r="J151" s="234"/>
      <c r="K151" s="234"/>
      <c r="L151" s="234"/>
      <c r="M151" s="234"/>
      <c r="N151" s="234"/>
      <c r="O151" s="234"/>
      <c r="P151" s="234"/>
      <c r="Q151" s="234"/>
      <c r="R151" s="234"/>
      <c r="S151" s="234"/>
      <c r="T151" s="234"/>
      <c r="U151" s="234"/>
      <c r="V151" s="234"/>
      <c r="W151" s="234"/>
      <c r="X151" s="234"/>
      <c r="Y151" s="234"/>
      <c r="Z151" s="234"/>
      <c r="AA151" s="234"/>
      <c r="AB151" s="234"/>
      <c r="AC151" s="234"/>
      <c r="AD151" s="234"/>
      <c r="AE151" s="234"/>
      <c r="AF151" s="234"/>
      <c r="AG151" s="234"/>
      <c r="AH151" s="234"/>
    </row>
    <row r="152" spans="1:34">
      <c r="A152" s="234"/>
      <c r="B152" s="234"/>
      <c r="C152" s="234"/>
      <c r="D152" s="234"/>
      <c r="E152" s="234"/>
      <c r="F152" s="234"/>
      <c r="G152" s="234"/>
      <c r="H152" s="234"/>
      <c r="I152" s="234"/>
      <c r="J152" s="234"/>
      <c r="K152" s="234"/>
      <c r="L152" s="234"/>
      <c r="M152" s="234"/>
      <c r="N152" s="234"/>
      <c r="O152" s="234"/>
      <c r="P152" s="234"/>
      <c r="Q152" s="234"/>
      <c r="R152" s="234"/>
      <c r="S152" s="234"/>
      <c r="T152" s="234"/>
      <c r="U152" s="234"/>
      <c r="V152" s="234"/>
      <c r="W152" s="234"/>
      <c r="X152" s="234"/>
      <c r="Y152" s="234"/>
      <c r="Z152" s="234"/>
      <c r="AA152" s="234"/>
      <c r="AB152" s="234"/>
      <c r="AC152" s="234"/>
      <c r="AD152" s="234"/>
      <c r="AE152" s="234"/>
      <c r="AF152" s="234"/>
      <c r="AG152" s="234"/>
      <c r="AH152" s="234"/>
    </row>
    <row r="153" spans="1:34">
      <c r="A153" s="234"/>
      <c r="B153" s="234"/>
      <c r="C153" s="234"/>
      <c r="D153" s="234"/>
      <c r="E153" s="234"/>
      <c r="F153" s="234"/>
      <c r="G153" s="234"/>
      <c r="H153" s="234"/>
      <c r="I153" s="234"/>
      <c r="J153" s="234"/>
      <c r="K153" s="234"/>
      <c r="L153" s="234"/>
      <c r="M153" s="234"/>
      <c r="N153" s="234"/>
      <c r="O153" s="234"/>
      <c r="P153" s="234"/>
      <c r="Q153" s="234"/>
      <c r="R153" s="234"/>
      <c r="S153" s="234"/>
      <c r="T153" s="234"/>
      <c r="U153" s="234"/>
      <c r="V153" s="234"/>
      <c r="W153" s="234"/>
      <c r="X153" s="234"/>
      <c r="Y153" s="234"/>
      <c r="Z153" s="234"/>
      <c r="AA153" s="234"/>
      <c r="AB153" s="234"/>
      <c r="AC153" s="234"/>
      <c r="AD153" s="234"/>
      <c r="AE153" s="234"/>
      <c r="AF153" s="234"/>
      <c r="AG153" s="234"/>
      <c r="AH153" s="234"/>
    </row>
    <row r="154" spans="1:34">
      <c r="A154" s="234"/>
      <c r="B154" s="234"/>
      <c r="C154" s="234"/>
      <c r="D154" s="234"/>
      <c r="E154" s="234"/>
      <c r="F154" s="234"/>
      <c r="G154" s="234"/>
      <c r="H154" s="234"/>
      <c r="I154" s="234"/>
      <c r="J154" s="234"/>
      <c r="K154" s="234"/>
      <c r="L154" s="234"/>
      <c r="M154" s="234"/>
      <c r="N154" s="234"/>
      <c r="O154" s="234"/>
      <c r="P154" s="234"/>
      <c r="Q154" s="234"/>
      <c r="R154" s="234"/>
      <c r="S154" s="234"/>
      <c r="T154" s="234"/>
      <c r="U154" s="234"/>
      <c r="V154" s="234"/>
      <c r="W154" s="234"/>
      <c r="X154" s="234"/>
      <c r="Y154" s="234"/>
      <c r="Z154" s="234"/>
      <c r="AA154" s="234"/>
      <c r="AB154" s="234"/>
      <c r="AC154" s="234"/>
      <c r="AD154" s="234"/>
      <c r="AE154" s="234"/>
      <c r="AF154" s="234"/>
      <c r="AG154" s="234"/>
      <c r="AH154" s="234"/>
    </row>
    <row r="155" spans="1:34">
      <c r="A155" s="234"/>
      <c r="B155" s="234"/>
      <c r="C155" s="234"/>
      <c r="D155" s="234"/>
      <c r="E155" s="234"/>
      <c r="F155" s="234"/>
      <c r="G155" s="234"/>
      <c r="H155" s="234"/>
      <c r="I155" s="234"/>
      <c r="J155" s="234"/>
      <c r="K155" s="234"/>
      <c r="L155" s="234"/>
      <c r="M155" s="234"/>
      <c r="N155" s="234"/>
      <c r="O155" s="234"/>
      <c r="P155" s="234"/>
      <c r="Q155" s="234"/>
      <c r="R155" s="234"/>
      <c r="S155" s="234"/>
      <c r="T155" s="234"/>
      <c r="U155" s="234"/>
      <c r="V155" s="234"/>
      <c r="W155" s="234"/>
      <c r="X155" s="234"/>
      <c r="Y155" s="234"/>
      <c r="Z155" s="234"/>
      <c r="AA155" s="234"/>
      <c r="AB155" s="234"/>
      <c r="AC155" s="234"/>
      <c r="AD155" s="234"/>
      <c r="AE155" s="234"/>
      <c r="AF155" s="234"/>
      <c r="AG155" s="234"/>
      <c r="AH155" s="234"/>
    </row>
    <row r="156" spans="1:34">
      <c r="A156" s="234"/>
      <c r="B156" s="234"/>
      <c r="C156" s="234"/>
      <c r="D156" s="234"/>
      <c r="E156" s="234"/>
      <c r="F156" s="234"/>
      <c r="G156" s="234"/>
      <c r="H156" s="234"/>
      <c r="I156" s="234"/>
      <c r="J156" s="234"/>
      <c r="K156" s="234"/>
      <c r="L156" s="234"/>
      <c r="M156" s="234"/>
      <c r="N156" s="234"/>
      <c r="O156" s="234"/>
      <c r="P156" s="234"/>
      <c r="Q156" s="234"/>
      <c r="R156" s="234"/>
      <c r="S156" s="234"/>
      <c r="T156" s="234"/>
      <c r="U156" s="234"/>
      <c r="V156" s="234"/>
      <c r="W156" s="234"/>
      <c r="X156" s="234"/>
      <c r="Y156" s="234"/>
      <c r="Z156" s="234"/>
      <c r="AA156" s="234"/>
      <c r="AB156" s="234"/>
      <c r="AC156" s="234"/>
      <c r="AD156" s="234"/>
      <c r="AE156" s="234"/>
      <c r="AF156" s="234"/>
      <c r="AG156" s="234"/>
      <c r="AH156" s="234"/>
    </row>
    <row r="157" spans="1:34">
      <c r="A157" s="234"/>
      <c r="B157" s="234"/>
      <c r="C157" s="234"/>
      <c r="D157" s="234"/>
      <c r="E157" s="234"/>
      <c r="F157" s="234"/>
      <c r="G157" s="234"/>
      <c r="H157" s="234"/>
      <c r="I157" s="234"/>
      <c r="J157" s="234"/>
      <c r="K157" s="234"/>
      <c r="L157" s="234"/>
      <c r="M157" s="234"/>
      <c r="N157" s="234"/>
      <c r="O157" s="234"/>
      <c r="P157" s="234"/>
      <c r="Q157" s="234"/>
      <c r="R157" s="234"/>
      <c r="S157" s="234"/>
      <c r="T157" s="234"/>
      <c r="U157" s="234"/>
      <c r="V157" s="234"/>
      <c r="W157" s="234"/>
      <c r="X157" s="234"/>
      <c r="Y157" s="234"/>
      <c r="Z157" s="234"/>
      <c r="AA157" s="234"/>
      <c r="AB157" s="234"/>
      <c r="AC157" s="234"/>
      <c r="AD157" s="234"/>
      <c r="AE157" s="234"/>
      <c r="AF157" s="234"/>
      <c r="AG157" s="234"/>
      <c r="AH157" s="234"/>
    </row>
    <row r="158" spans="1:34">
      <c r="A158" s="234"/>
      <c r="B158" s="234"/>
      <c r="C158" s="234"/>
      <c r="D158" s="234"/>
      <c r="E158" s="234"/>
      <c r="F158" s="234"/>
      <c r="G158" s="234"/>
      <c r="H158" s="234"/>
      <c r="I158" s="234"/>
      <c r="J158" s="234"/>
      <c r="K158" s="234"/>
      <c r="L158" s="234"/>
      <c r="M158" s="234"/>
      <c r="N158" s="234"/>
      <c r="O158" s="234"/>
      <c r="P158" s="234"/>
      <c r="Q158" s="234"/>
      <c r="R158" s="234"/>
      <c r="S158" s="234"/>
      <c r="T158" s="234"/>
      <c r="U158" s="234"/>
      <c r="V158" s="234"/>
      <c r="W158" s="234"/>
      <c r="X158" s="234"/>
      <c r="Y158" s="234"/>
      <c r="Z158" s="234"/>
      <c r="AA158" s="234"/>
      <c r="AB158" s="234"/>
      <c r="AC158" s="234"/>
      <c r="AD158" s="234"/>
      <c r="AE158" s="234"/>
      <c r="AF158" s="234"/>
      <c r="AG158" s="234"/>
      <c r="AH158" s="234"/>
    </row>
    <row r="159" spans="1:34">
      <c r="A159" s="234"/>
      <c r="B159" s="234"/>
      <c r="C159" s="234"/>
      <c r="D159" s="234"/>
      <c r="E159" s="234"/>
      <c r="F159" s="234"/>
      <c r="G159" s="234"/>
      <c r="H159" s="234"/>
      <c r="I159" s="234"/>
      <c r="J159" s="234"/>
      <c r="K159" s="234"/>
      <c r="L159" s="234"/>
      <c r="M159" s="234"/>
      <c r="N159" s="234"/>
      <c r="O159" s="234"/>
      <c r="P159" s="234"/>
      <c r="Q159" s="234"/>
      <c r="R159" s="234"/>
      <c r="S159" s="234"/>
      <c r="T159" s="234"/>
      <c r="U159" s="234"/>
      <c r="V159" s="234"/>
      <c r="W159" s="234"/>
      <c r="X159" s="234"/>
      <c r="Y159" s="234"/>
      <c r="Z159" s="234"/>
      <c r="AA159" s="234"/>
      <c r="AB159" s="234"/>
      <c r="AC159" s="234"/>
      <c r="AD159" s="234"/>
      <c r="AE159" s="234"/>
      <c r="AF159" s="234"/>
      <c r="AG159" s="234"/>
      <c r="AH159" s="234"/>
    </row>
    <row r="160" spans="1:34">
      <c r="A160" s="234"/>
      <c r="B160" s="234"/>
      <c r="C160" s="234"/>
      <c r="D160" s="234"/>
      <c r="E160" s="234"/>
      <c r="F160" s="234"/>
      <c r="G160" s="234"/>
      <c r="H160" s="234"/>
      <c r="I160" s="234"/>
      <c r="J160" s="234"/>
      <c r="K160" s="234"/>
      <c r="L160" s="234"/>
      <c r="M160" s="234"/>
      <c r="N160" s="234"/>
      <c r="O160" s="234"/>
      <c r="P160" s="234"/>
      <c r="Q160" s="234"/>
      <c r="R160" s="234"/>
      <c r="S160" s="234"/>
      <c r="T160" s="234"/>
      <c r="U160" s="234"/>
      <c r="V160" s="234"/>
      <c r="W160" s="234"/>
      <c r="X160" s="234"/>
      <c r="Y160" s="234"/>
      <c r="Z160" s="234"/>
      <c r="AA160" s="234"/>
      <c r="AB160" s="234"/>
      <c r="AC160" s="234"/>
      <c r="AD160" s="234"/>
      <c r="AE160" s="234"/>
      <c r="AF160" s="234"/>
      <c r="AG160" s="234"/>
      <c r="AH160" s="234"/>
    </row>
    <row r="161" spans="1:34">
      <c r="A161" s="234"/>
      <c r="B161" s="234"/>
      <c r="C161" s="234"/>
      <c r="D161" s="234"/>
      <c r="E161" s="234"/>
      <c r="F161" s="234"/>
      <c r="G161" s="234"/>
      <c r="H161" s="234"/>
      <c r="I161" s="234"/>
      <c r="J161" s="234"/>
      <c r="K161" s="234"/>
      <c r="L161" s="234"/>
      <c r="M161" s="234"/>
      <c r="N161" s="234"/>
      <c r="O161" s="234"/>
      <c r="P161" s="234"/>
      <c r="Q161" s="234"/>
      <c r="R161" s="234"/>
      <c r="S161" s="234"/>
      <c r="T161" s="234"/>
      <c r="U161" s="234"/>
      <c r="V161" s="234"/>
      <c r="W161" s="234"/>
      <c r="X161" s="234"/>
      <c r="Y161" s="234"/>
      <c r="Z161" s="234"/>
      <c r="AA161" s="234"/>
      <c r="AB161" s="234"/>
      <c r="AC161" s="234"/>
      <c r="AD161" s="234"/>
      <c r="AE161" s="234"/>
      <c r="AF161" s="234"/>
      <c r="AG161" s="234"/>
      <c r="AH161" s="234"/>
    </row>
    <row r="162" spans="1:34">
      <c r="A162" s="234"/>
      <c r="B162" s="234"/>
      <c r="C162" s="234"/>
      <c r="D162" s="234"/>
      <c r="E162" s="234"/>
      <c r="F162" s="234"/>
      <c r="G162" s="234"/>
      <c r="H162" s="234"/>
      <c r="I162" s="234"/>
      <c r="J162" s="234"/>
      <c r="K162" s="234"/>
      <c r="L162" s="234"/>
      <c r="M162" s="234"/>
      <c r="N162" s="234"/>
      <c r="O162" s="234"/>
      <c r="P162" s="234"/>
      <c r="Q162" s="234"/>
      <c r="R162" s="234"/>
      <c r="S162" s="234"/>
      <c r="T162" s="234"/>
      <c r="U162" s="234"/>
      <c r="V162" s="234"/>
      <c r="W162" s="234"/>
      <c r="X162" s="234"/>
      <c r="Y162" s="234"/>
      <c r="Z162" s="234"/>
      <c r="AA162" s="234"/>
      <c r="AB162" s="234"/>
      <c r="AC162" s="234"/>
      <c r="AD162" s="234"/>
      <c r="AE162" s="234"/>
      <c r="AF162" s="234"/>
      <c r="AG162" s="234"/>
      <c r="AH162" s="234"/>
    </row>
    <row r="163" spans="1:34">
      <c r="A163" s="234"/>
      <c r="B163" s="234"/>
      <c r="C163" s="234"/>
      <c r="D163" s="234"/>
      <c r="E163" s="234"/>
      <c r="F163" s="234"/>
      <c r="G163" s="234"/>
      <c r="H163" s="234"/>
      <c r="I163" s="234"/>
      <c r="J163" s="234"/>
      <c r="K163" s="234"/>
      <c r="L163" s="234"/>
      <c r="M163" s="234"/>
      <c r="N163" s="234"/>
      <c r="O163" s="234"/>
      <c r="P163" s="234"/>
      <c r="Q163" s="234"/>
      <c r="R163" s="234"/>
      <c r="S163" s="234"/>
      <c r="T163" s="234"/>
      <c r="U163" s="234"/>
      <c r="V163" s="234"/>
      <c r="W163" s="234"/>
      <c r="X163" s="234"/>
      <c r="Y163" s="234"/>
      <c r="Z163" s="234"/>
      <c r="AA163" s="234"/>
      <c r="AB163" s="234"/>
      <c r="AC163" s="234"/>
      <c r="AD163" s="234"/>
      <c r="AE163" s="234"/>
      <c r="AF163" s="234"/>
      <c r="AG163" s="234"/>
      <c r="AH163" s="234"/>
    </row>
    <row r="164" spans="1:34">
      <c r="A164" s="234"/>
      <c r="B164" s="234"/>
      <c r="C164" s="234"/>
      <c r="D164" s="234"/>
      <c r="E164" s="234"/>
      <c r="F164" s="234"/>
      <c r="G164" s="234"/>
      <c r="H164" s="234"/>
      <c r="I164" s="234"/>
      <c r="J164" s="234"/>
      <c r="K164" s="234"/>
      <c r="L164" s="234"/>
      <c r="M164" s="234"/>
      <c r="N164" s="234"/>
      <c r="O164" s="234"/>
      <c r="P164" s="234"/>
      <c r="Q164" s="234"/>
      <c r="R164" s="234"/>
      <c r="S164" s="234"/>
      <c r="T164" s="234"/>
      <c r="U164" s="234"/>
      <c r="V164" s="234"/>
      <c r="W164" s="234"/>
      <c r="X164" s="234"/>
      <c r="Y164" s="234"/>
      <c r="Z164" s="234"/>
      <c r="AA164" s="234"/>
      <c r="AB164" s="234"/>
      <c r="AC164" s="234"/>
      <c r="AD164" s="234"/>
      <c r="AE164" s="234"/>
      <c r="AF164" s="234"/>
      <c r="AG164" s="234"/>
      <c r="AH164" s="234"/>
    </row>
    <row r="165" spans="1:34">
      <c r="A165" s="234"/>
      <c r="B165" s="234"/>
      <c r="C165" s="234"/>
      <c r="D165" s="234"/>
      <c r="E165" s="234"/>
      <c r="F165" s="234"/>
      <c r="G165" s="234"/>
      <c r="H165" s="234"/>
      <c r="I165" s="234"/>
      <c r="J165" s="234"/>
      <c r="K165" s="234"/>
      <c r="L165" s="234"/>
      <c r="M165" s="234"/>
      <c r="N165" s="234"/>
      <c r="O165" s="234"/>
      <c r="P165" s="234"/>
      <c r="Q165" s="234"/>
      <c r="R165" s="234"/>
      <c r="S165" s="234"/>
      <c r="T165" s="234"/>
      <c r="U165" s="234"/>
      <c r="V165" s="234"/>
      <c r="W165" s="234"/>
      <c r="X165" s="234"/>
      <c r="Y165" s="234"/>
      <c r="Z165" s="234"/>
      <c r="AA165" s="234"/>
      <c r="AB165" s="234"/>
      <c r="AC165" s="234"/>
      <c r="AD165" s="234"/>
      <c r="AE165" s="234"/>
      <c r="AF165" s="234"/>
      <c r="AG165" s="234"/>
      <c r="AH165" s="234"/>
    </row>
    <row r="166" spans="1:34">
      <c r="A166" s="234"/>
      <c r="B166" s="234"/>
      <c r="C166" s="234"/>
      <c r="D166" s="234"/>
      <c r="E166" s="234"/>
      <c r="F166" s="234"/>
      <c r="G166" s="234"/>
      <c r="H166" s="234"/>
      <c r="I166" s="234"/>
      <c r="J166" s="234"/>
      <c r="K166" s="234"/>
      <c r="L166" s="234"/>
      <c r="M166" s="234"/>
      <c r="N166" s="234"/>
      <c r="O166" s="234"/>
      <c r="P166" s="234"/>
      <c r="Q166" s="234"/>
      <c r="R166" s="234"/>
      <c r="S166" s="234"/>
      <c r="T166" s="234"/>
      <c r="U166" s="234"/>
      <c r="V166" s="234"/>
      <c r="W166" s="234"/>
      <c r="X166" s="234"/>
      <c r="Y166" s="234"/>
      <c r="Z166" s="234"/>
      <c r="AA166" s="234"/>
      <c r="AB166" s="234"/>
      <c r="AC166" s="234"/>
      <c r="AD166" s="234"/>
      <c r="AE166" s="234"/>
      <c r="AF166" s="234"/>
      <c r="AG166" s="234"/>
      <c r="AH166" s="234"/>
    </row>
    <row r="167" spans="1:34">
      <c r="A167" s="234"/>
      <c r="B167" s="234"/>
      <c r="C167" s="234"/>
      <c r="D167" s="234"/>
      <c r="E167" s="234"/>
      <c r="F167" s="234"/>
      <c r="G167" s="234"/>
      <c r="H167" s="234"/>
      <c r="I167" s="234"/>
      <c r="J167" s="234"/>
      <c r="K167" s="234"/>
      <c r="L167" s="234"/>
      <c r="M167" s="234"/>
      <c r="N167" s="234"/>
      <c r="O167" s="234"/>
      <c r="P167" s="234"/>
      <c r="Q167" s="234"/>
      <c r="R167" s="234"/>
      <c r="S167" s="234"/>
      <c r="T167" s="234"/>
      <c r="U167" s="234"/>
      <c r="V167" s="234"/>
      <c r="W167" s="234"/>
      <c r="X167" s="234"/>
      <c r="Y167" s="234"/>
      <c r="Z167" s="234"/>
      <c r="AA167" s="234"/>
      <c r="AB167" s="234"/>
      <c r="AC167" s="234"/>
      <c r="AD167" s="234"/>
      <c r="AE167" s="234"/>
      <c r="AF167" s="234"/>
      <c r="AG167" s="234"/>
      <c r="AH167" s="234"/>
    </row>
    <row r="168" spans="1:34">
      <c r="A168" s="234"/>
      <c r="B168" s="234"/>
      <c r="C168" s="234"/>
      <c r="D168" s="234"/>
      <c r="E168" s="234"/>
      <c r="F168" s="234"/>
      <c r="G168" s="234"/>
      <c r="H168" s="234"/>
      <c r="I168" s="234"/>
      <c r="J168" s="234"/>
      <c r="K168" s="234"/>
      <c r="L168" s="234"/>
      <c r="M168" s="234"/>
      <c r="N168" s="234"/>
      <c r="O168" s="234"/>
      <c r="P168" s="234"/>
      <c r="Q168" s="234"/>
      <c r="R168" s="234"/>
      <c r="S168" s="234"/>
      <c r="T168" s="234"/>
      <c r="U168" s="234"/>
      <c r="V168" s="234"/>
      <c r="W168" s="234"/>
      <c r="X168" s="234"/>
      <c r="Y168" s="234"/>
      <c r="Z168" s="234"/>
      <c r="AA168" s="234"/>
      <c r="AB168" s="234"/>
      <c r="AC168" s="234"/>
      <c r="AD168" s="234"/>
      <c r="AE168" s="234"/>
      <c r="AF168" s="234"/>
      <c r="AG168" s="234"/>
      <c r="AH168" s="234"/>
    </row>
    <row r="169" spans="1:34">
      <c r="A169" s="234"/>
      <c r="B169" s="234"/>
      <c r="C169" s="234"/>
      <c r="D169" s="234"/>
      <c r="E169" s="234"/>
      <c r="F169" s="234"/>
      <c r="G169" s="234"/>
      <c r="H169" s="234"/>
      <c r="I169" s="234"/>
      <c r="J169" s="234"/>
      <c r="K169" s="234"/>
      <c r="L169" s="234"/>
      <c r="M169" s="234"/>
      <c r="N169" s="234"/>
      <c r="O169" s="234"/>
      <c r="P169" s="234"/>
      <c r="Q169" s="234"/>
      <c r="R169" s="234"/>
      <c r="S169" s="234"/>
      <c r="T169" s="234"/>
      <c r="U169" s="234"/>
      <c r="V169" s="234"/>
      <c r="W169" s="234"/>
      <c r="X169" s="234"/>
      <c r="Y169" s="234"/>
      <c r="Z169" s="234"/>
      <c r="AA169" s="234"/>
      <c r="AB169" s="234"/>
      <c r="AC169" s="234"/>
      <c r="AD169" s="234"/>
      <c r="AE169" s="234"/>
      <c r="AF169" s="234"/>
      <c r="AG169" s="234"/>
      <c r="AH169" s="234"/>
    </row>
    <row r="170" spans="1:34">
      <c r="A170" s="234"/>
      <c r="B170" s="234"/>
      <c r="C170" s="234"/>
      <c r="D170" s="234"/>
      <c r="E170" s="234"/>
      <c r="F170" s="234"/>
      <c r="G170" s="234"/>
      <c r="H170" s="234"/>
      <c r="I170" s="234"/>
      <c r="J170" s="234"/>
      <c r="K170" s="234"/>
      <c r="L170" s="234"/>
      <c r="M170" s="234"/>
      <c r="N170" s="234"/>
      <c r="O170" s="234"/>
      <c r="P170" s="234"/>
      <c r="Q170" s="234"/>
      <c r="R170" s="234"/>
      <c r="S170" s="234"/>
      <c r="T170" s="234"/>
      <c r="U170" s="234"/>
      <c r="V170" s="234"/>
      <c r="W170" s="234"/>
      <c r="X170" s="234"/>
      <c r="Y170" s="234"/>
      <c r="Z170" s="234"/>
      <c r="AA170" s="234"/>
      <c r="AB170" s="234"/>
      <c r="AC170" s="234"/>
      <c r="AD170" s="234"/>
      <c r="AE170" s="234"/>
      <c r="AF170" s="234"/>
      <c r="AG170" s="234"/>
      <c r="AH170" s="234"/>
    </row>
    <row r="171" spans="1:34">
      <c r="A171" s="234"/>
      <c r="B171" s="234"/>
      <c r="C171" s="234"/>
      <c r="D171" s="234"/>
      <c r="E171" s="234"/>
      <c r="F171" s="234"/>
      <c r="G171" s="234"/>
      <c r="H171" s="234"/>
      <c r="I171" s="234"/>
      <c r="J171" s="234"/>
      <c r="K171" s="234"/>
      <c r="L171" s="234"/>
      <c r="M171" s="234"/>
      <c r="N171" s="234"/>
      <c r="O171" s="234"/>
      <c r="P171" s="234"/>
      <c r="Q171" s="234"/>
      <c r="R171" s="234"/>
      <c r="S171" s="234"/>
      <c r="T171" s="234"/>
      <c r="U171" s="234"/>
      <c r="V171" s="234"/>
      <c r="W171" s="234"/>
      <c r="X171" s="234"/>
      <c r="Y171" s="234"/>
      <c r="Z171" s="234"/>
      <c r="AA171" s="234"/>
      <c r="AB171" s="234"/>
      <c r="AC171" s="234"/>
      <c r="AD171" s="234"/>
      <c r="AE171" s="234"/>
      <c r="AF171" s="234"/>
      <c r="AG171" s="234"/>
      <c r="AH171" s="234"/>
    </row>
    <row r="172" spans="1:34">
      <c r="A172" s="234"/>
      <c r="B172" s="234"/>
      <c r="C172" s="234"/>
      <c r="D172" s="234"/>
      <c r="E172" s="234"/>
      <c r="F172" s="234"/>
      <c r="G172" s="234"/>
      <c r="H172" s="234"/>
      <c r="I172" s="234"/>
      <c r="J172" s="234"/>
      <c r="K172" s="234"/>
      <c r="L172" s="234"/>
      <c r="M172" s="234"/>
      <c r="N172" s="234"/>
      <c r="O172" s="234"/>
      <c r="P172" s="234"/>
      <c r="Q172" s="234"/>
      <c r="R172" s="234"/>
      <c r="S172" s="234"/>
      <c r="T172" s="234"/>
      <c r="U172" s="234"/>
      <c r="V172" s="234"/>
      <c r="W172" s="234"/>
      <c r="X172" s="234"/>
      <c r="Y172" s="234"/>
      <c r="Z172" s="234"/>
      <c r="AA172" s="234"/>
      <c r="AB172" s="234"/>
      <c r="AC172" s="234"/>
      <c r="AD172" s="234"/>
      <c r="AE172" s="234"/>
      <c r="AF172" s="234"/>
      <c r="AG172" s="234"/>
      <c r="AH172" s="234"/>
    </row>
    <row r="173" spans="1:34">
      <c r="A173" s="234"/>
      <c r="B173" s="234"/>
      <c r="C173" s="234"/>
      <c r="D173" s="234"/>
      <c r="E173" s="234"/>
      <c r="F173" s="234"/>
      <c r="G173" s="234"/>
      <c r="H173" s="234"/>
      <c r="I173" s="234"/>
      <c r="J173" s="234"/>
      <c r="K173" s="234"/>
      <c r="L173" s="234"/>
      <c r="M173" s="234"/>
      <c r="N173" s="234"/>
      <c r="O173" s="234"/>
      <c r="P173" s="234"/>
      <c r="Q173" s="234"/>
      <c r="R173" s="234"/>
      <c r="S173" s="234"/>
      <c r="T173" s="234"/>
      <c r="U173" s="234"/>
      <c r="V173" s="234"/>
      <c r="W173" s="234"/>
      <c r="X173" s="234"/>
      <c r="Y173" s="234"/>
      <c r="Z173" s="234"/>
      <c r="AA173" s="234"/>
      <c r="AB173" s="234"/>
      <c r="AC173" s="234"/>
      <c r="AD173" s="234"/>
      <c r="AE173" s="234"/>
      <c r="AF173" s="234"/>
      <c r="AG173" s="234"/>
      <c r="AH173" s="234"/>
    </row>
    <row r="174" spans="1:34">
      <c r="A174" s="234"/>
      <c r="B174" s="234"/>
      <c r="C174" s="234"/>
      <c r="D174" s="234"/>
      <c r="E174" s="234"/>
      <c r="F174" s="234"/>
      <c r="G174" s="234"/>
      <c r="H174" s="234"/>
      <c r="I174" s="234"/>
      <c r="J174" s="234"/>
      <c r="K174" s="234"/>
      <c r="L174" s="234"/>
      <c r="M174" s="234"/>
      <c r="N174" s="234"/>
      <c r="O174" s="234"/>
      <c r="P174" s="234"/>
      <c r="Q174" s="234"/>
      <c r="R174" s="234"/>
      <c r="S174" s="234"/>
      <c r="T174" s="234"/>
      <c r="U174" s="234"/>
      <c r="V174" s="234"/>
      <c r="W174" s="234"/>
      <c r="X174" s="234"/>
      <c r="Y174" s="234"/>
      <c r="Z174" s="234"/>
      <c r="AA174" s="234"/>
      <c r="AB174" s="234"/>
      <c r="AC174" s="234"/>
      <c r="AD174" s="234"/>
      <c r="AE174" s="234"/>
      <c r="AF174" s="234"/>
      <c r="AG174" s="234"/>
      <c r="AH174" s="234"/>
    </row>
    <row r="175" spans="1:34">
      <c r="A175" s="234"/>
      <c r="B175" s="234"/>
      <c r="C175" s="234"/>
      <c r="D175" s="234"/>
      <c r="E175" s="234"/>
      <c r="F175" s="234"/>
      <c r="G175" s="234"/>
      <c r="H175" s="234"/>
      <c r="I175" s="234"/>
      <c r="J175" s="234"/>
      <c r="K175" s="234"/>
      <c r="L175" s="234"/>
      <c r="M175" s="234"/>
      <c r="N175" s="234"/>
      <c r="O175" s="234"/>
      <c r="P175" s="234"/>
      <c r="Q175" s="234"/>
      <c r="R175" s="234"/>
      <c r="S175" s="234"/>
      <c r="T175" s="234"/>
      <c r="U175" s="234"/>
      <c r="V175" s="234"/>
      <c r="W175" s="234"/>
      <c r="X175" s="234"/>
      <c r="Y175" s="234"/>
      <c r="Z175" s="234"/>
      <c r="AA175" s="234"/>
      <c r="AB175" s="234"/>
      <c r="AC175" s="234"/>
      <c r="AD175" s="234"/>
      <c r="AE175" s="234"/>
      <c r="AF175" s="234"/>
      <c r="AG175" s="234"/>
      <c r="AH175" s="234"/>
    </row>
  </sheetData>
  <sheetProtection password="D7AA" sheet="1" objects="1" scenarios="1"/>
  <mergeCells count="20">
    <mergeCell ref="T42:U42"/>
    <mergeCell ref="S41:V41"/>
    <mergeCell ref="J49:K49"/>
    <mergeCell ref="U49:V49"/>
    <mergeCell ref="D72:H72"/>
    <mergeCell ref="L69:N69"/>
    <mergeCell ref="N49:O49"/>
    <mergeCell ref="Q44:R44"/>
    <mergeCell ref="L65:M65"/>
    <mergeCell ref="L64:N64"/>
    <mergeCell ref="D67:H67"/>
    <mergeCell ref="I65:J65"/>
    <mergeCell ref="E47:H47"/>
    <mergeCell ref="N45:O45"/>
    <mergeCell ref="Q45:R45"/>
    <mergeCell ref="M108:N108"/>
    <mergeCell ref="S63:X63"/>
    <mergeCell ref="S64:X64"/>
    <mergeCell ref="S65:X65"/>
    <mergeCell ref="M107:N107"/>
  </mergeCells>
  <hyperlinks>
    <hyperlink ref="X42" r:id="rId1"/>
    <hyperlink ref="S6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Dugpunkt</vt:lpstr>
      <vt:lpstr>Tabel</vt:lpstr>
      <vt:lpstr>Vand</vt:lpstr>
      <vt:lpstr>Tekst</vt:lpstr>
      <vt:lpstr>Fridge</vt:lpstr>
      <vt:lpstr>Damp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Walter</cp:lastModifiedBy>
  <dcterms:created xsi:type="dcterms:W3CDTF">2023-02-21T07:57:46Z</dcterms:created>
  <dcterms:modified xsi:type="dcterms:W3CDTF">2024-11-20T19:02:59Z</dcterms:modified>
</cp:coreProperties>
</file>