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20190" windowHeight="9300"/>
  </bookViews>
  <sheets>
    <sheet name="Gerth Single" sheetId="1" r:id="rId1"/>
    <sheet name="Data Single" sheetId="2" r:id="rId2"/>
    <sheet name="Gerth Double" sheetId="4" r:id="rId3"/>
    <sheet name="Data Double" sheetId="3" r:id="rId4"/>
    <sheet name="Diagram" sheetId="5" r:id="rId5"/>
  </sheets>
  <definedNames>
    <definedName name="Order_No._304.12">'Data Single'!$D$8:$D$51</definedName>
  </definedNames>
  <calcPr calcId="125725"/>
</workbook>
</file>

<file path=xl/calcChain.xml><?xml version="1.0" encoding="utf-8"?>
<calcChain xmlns="http://schemas.openxmlformats.org/spreadsheetml/2006/main">
  <c r="F2" i="4"/>
  <c r="E2"/>
  <c r="C2"/>
  <c r="D2" s="1"/>
  <c r="B2"/>
  <c r="A2"/>
  <c r="B18" i="3"/>
  <c r="B10"/>
  <c r="I61" i="4"/>
  <c r="I65"/>
  <c r="I64"/>
  <c r="I63"/>
  <c r="I62"/>
  <c r="I60"/>
  <c r="I59"/>
  <c r="I58"/>
  <c r="I57"/>
  <c r="I56"/>
  <c r="I55"/>
  <c r="I54"/>
  <c r="I53"/>
  <c r="I52"/>
  <c r="I51"/>
  <c r="I50"/>
  <c r="I49"/>
  <c r="I48"/>
  <c r="I47"/>
  <c r="I46"/>
  <c r="I45"/>
  <c r="A1"/>
  <c r="B39" s="1"/>
  <c r="J54" i="2"/>
  <c r="L53"/>
  <c r="J53"/>
  <c r="J52"/>
  <c r="H66" i="1"/>
  <c r="H65"/>
  <c r="H64"/>
  <c r="H63"/>
  <c r="H62"/>
  <c r="H61"/>
  <c r="H60"/>
  <c r="H59"/>
  <c r="H58"/>
  <c r="H57"/>
  <c r="H56"/>
  <c r="H55"/>
  <c r="H54"/>
  <c r="H53"/>
  <c r="H52"/>
  <c r="H51"/>
  <c r="H50"/>
  <c r="H49"/>
  <c r="H48"/>
  <c r="H47"/>
  <c r="H46"/>
  <c r="J51" i="2"/>
  <c r="I50"/>
  <c r="I49"/>
  <c r="L48" i="3"/>
  <c r="L49"/>
  <c r="I44" i="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I2"/>
  <c r="H2" i="1"/>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AK12" i="5"/>
  <c r="AK41"/>
  <c r="X41"/>
  <c r="K41"/>
  <c r="AI24"/>
  <c r="AI53"/>
  <c r="V53"/>
  <c r="H53"/>
  <c r="L11" i="3"/>
  <c r="L10"/>
  <c r="L9"/>
  <c r="L8"/>
  <c r="J14" i="2"/>
  <c r="J13"/>
  <c r="J12"/>
  <c r="J11"/>
  <c r="J10"/>
  <c r="J9"/>
  <c r="J8"/>
  <c r="Q48" i="3"/>
  <c r="Q50"/>
  <c r="Q49"/>
  <c r="Q46"/>
  <c r="L46"/>
  <c r="J47" i="2"/>
  <c r="G2" i="4"/>
  <c r="H3"/>
  <c r="G3"/>
  <c r="D3"/>
  <c r="C3"/>
  <c r="B3"/>
  <c r="C20" i="3"/>
  <c r="C19"/>
  <c r="C18"/>
  <c r="C17"/>
  <c r="C16"/>
  <c r="C15"/>
  <c r="C14"/>
  <c r="C13"/>
  <c r="C12"/>
  <c r="C11"/>
  <c r="C10"/>
  <c r="C9"/>
  <c r="C8"/>
  <c r="C7"/>
  <c r="A20"/>
  <c r="A19"/>
  <c r="A18"/>
  <c r="A17"/>
  <c r="A16"/>
  <c r="A15"/>
  <c r="H2" i="4" s="1"/>
  <c r="A14" i="3"/>
  <c r="A12"/>
  <c r="A11"/>
  <c r="A10"/>
  <c r="A9"/>
  <c r="A8"/>
  <c r="A7"/>
  <c r="D5"/>
  <c r="B19" s="1"/>
  <c r="A10" i="2"/>
  <c r="D3" i="1" s="1"/>
  <c r="C16" i="2"/>
  <c r="C15"/>
  <c r="C14"/>
  <c r="C13"/>
  <c r="G3" i="1" s="1"/>
  <c r="C12" i="2"/>
  <c r="F3" i="1" s="1"/>
  <c r="C11" i="2"/>
  <c r="E3" i="1" s="1"/>
  <c r="C10" i="2"/>
  <c r="C9"/>
  <c r="C8"/>
  <c r="C7"/>
  <c r="A16"/>
  <c r="A15"/>
  <c r="A14"/>
  <c r="A13"/>
  <c r="G2" i="1" s="1"/>
  <c r="A12" i="2"/>
  <c r="F2" i="1" s="1"/>
  <c r="A11" i="2"/>
  <c r="A9"/>
  <c r="G37" i="4"/>
  <c r="Q47" i="3"/>
  <c r="L47"/>
  <c r="Q45"/>
  <c r="L45"/>
  <c r="Q44"/>
  <c r="L44"/>
  <c r="Q43"/>
  <c r="L43"/>
  <c r="Q42"/>
  <c r="L42"/>
  <c r="Q41"/>
  <c r="L41"/>
  <c r="Q40"/>
  <c r="L40"/>
  <c r="Q39"/>
  <c r="L39"/>
  <c r="Q38"/>
  <c r="L38"/>
  <c r="Q37"/>
  <c r="L37"/>
  <c r="Q36"/>
  <c r="L36"/>
  <c r="Q35"/>
  <c r="L35"/>
  <c r="Q34"/>
  <c r="L34"/>
  <c r="Q33"/>
  <c r="L33"/>
  <c r="Q32"/>
  <c r="L32"/>
  <c r="Q31"/>
  <c r="L31"/>
  <c r="Q30"/>
  <c r="L30"/>
  <c r="Q29"/>
  <c r="L29"/>
  <c r="Q28"/>
  <c r="L28"/>
  <c r="Q27"/>
  <c r="L27"/>
  <c r="Q26"/>
  <c r="L26"/>
  <c r="Q25"/>
  <c r="L25"/>
  <c r="Q24"/>
  <c r="L24"/>
  <c r="Q23"/>
  <c r="L23"/>
  <c r="Q22"/>
  <c r="L22"/>
  <c r="Q21"/>
  <c r="L21"/>
  <c r="Q20"/>
  <c r="L20"/>
  <c r="Q19"/>
  <c r="L19"/>
  <c r="Q18"/>
  <c r="L18"/>
  <c r="Q17"/>
  <c r="L17"/>
  <c r="Q16"/>
  <c r="L16"/>
  <c r="Q15"/>
  <c r="L15"/>
  <c r="Q14"/>
  <c r="L14"/>
  <c r="Q13"/>
  <c r="L13"/>
  <c r="Q12"/>
  <c r="L12"/>
  <c r="Q11"/>
  <c r="Q10"/>
  <c r="Q9"/>
  <c r="Q8"/>
  <c r="A13"/>
  <c r="J48" i="2"/>
  <c r="J46"/>
  <c r="J45"/>
  <c r="J44"/>
  <c r="J21"/>
  <c r="J20"/>
  <c r="J19"/>
  <c r="J18"/>
  <c r="J17"/>
  <c r="J16"/>
  <c r="J15"/>
  <c r="C3" i="1"/>
  <c r="B3"/>
  <c r="A8" i="2"/>
  <c r="A7"/>
  <c r="J43"/>
  <c r="J42"/>
  <c r="J41"/>
  <c r="J40"/>
  <c r="J39"/>
  <c r="J38"/>
  <c r="J37"/>
  <c r="J36"/>
  <c r="J35"/>
  <c r="J34"/>
  <c r="J33"/>
  <c r="J32"/>
  <c r="J31"/>
  <c r="J30"/>
  <c r="D5"/>
  <c r="B9" s="1"/>
  <c r="J29"/>
  <c r="J28"/>
  <c r="J27"/>
  <c r="J26"/>
  <c r="J25"/>
  <c r="J24"/>
  <c r="J23"/>
  <c r="J22"/>
  <c r="F20" i="1"/>
  <c r="B22"/>
  <c r="B9" i="3" l="1"/>
  <c r="B17"/>
  <c r="C11" i="4" s="1"/>
  <c r="B8" i="3"/>
  <c r="B16"/>
  <c r="A3" i="4" s="1"/>
  <c r="B7" i="3"/>
  <c r="B15"/>
  <c r="B14"/>
  <c r="B12"/>
  <c r="B20"/>
  <c r="C12" i="4" s="1"/>
  <c r="B13" i="3"/>
  <c r="B11"/>
  <c r="F3" i="4"/>
  <c r="C15" s="1"/>
  <c r="E3"/>
  <c r="B16" i="2"/>
  <c r="C9" i="1" s="1"/>
  <c r="B13" s="1"/>
  <c r="B15" i="2"/>
  <c r="C8" i="1" s="1"/>
  <c r="B5" i="5" s="1"/>
  <c r="B8" i="2"/>
  <c r="B4" i="1" s="1"/>
  <c r="B15" i="5" s="1"/>
  <c r="B14" i="2"/>
  <c r="A3" i="1" s="1"/>
  <c r="A1" i="5" s="1"/>
  <c r="B7" i="2"/>
  <c r="B13"/>
  <c r="G4" i="1" s="1"/>
  <c r="B12" i="2"/>
  <c r="F4" i="1" s="1"/>
  <c r="C6" s="1"/>
  <c r="G15" i="5" s="1"/>
  <c r="B11" i="2"/>
  <c r="E4" i="1" s="1"/>
  <c r="C10" s="1"/>
  <c r="B10" i="2"/>
  <c r="D4" i="1" s="1"/>
  <c r="C4" i="4"/>
  <c r="C4" i="1"/>
  <c r="H4" i="4"/>
  <c r="D4"/>
  <c r="C13"/>
  <c r="B4"/>
  <c r="E4"/>
  <c r="C14"/>
  <c r="C12" i="1" l="1"/>
  <c r="F19" s="1"/>
  <c r="G5" i="5"/>
  <c r="A26" s="1"/>
  <c r="B9" i="1"/>
  <c r="E22"/>
  <c r="B8"/>
  <c r="C5"/>
  <c r="C7" s="1"/>
  <c r="C7" i="4"/>
  <c r="Q50" i="5" s="1"/>
  <c r="H47"/>
  <c r="K39"/>
  <c r="C50"/>
  <c r="P15"/>
  <c r="C5" i="4"/>
  <c r="B20"/>
  <c r="U21" i="5"/>
  <c r="B14" i="4"/>
  <c r="B11"/>
  <c r="P5" i="5"/>
  <c r="G4" i="4"/>
  <c r="C6"/>
  <c r="B12"/>
  <c r="B18"/>
  <c r="C8"/>
  <c r="C17"/>
  <c r="F39"/>
  <c r="O1" i="5"/>
  <c r="AK39"/>
  <c r="AI18"/>
  <c r="AK10"/>
  <c r="X39"/>
  <c r="AI47"/>
  <c r="V47"/>
  <c r="B13" i="4"/>
  <c r="B19"/>
  <c r="U5" i="5"/>
  <c r="C13" i="1" l="1"/>
  <c r="C14"/>
  <c r="C15" s="1"/>
  <c r="C16" s="1"/>
  <c r="D23" i="5"/>
  <c r="B14" i="1"/>
  <c r="B15" s="1"/>
  <c r="B16" s="1"/>
  <c r="B17" s="1"/>
  <c r="C20" s="1"/>
  <c r="H50" i="5" s="1"/>
  <c r="U11"/>
  <c r="AD50"/>
  <c r="U15"/>
  <c r="C18" i="4"/>
  <c r="G35"/>
  <c r="C20"/>
  <c r="G36"/>
  <c r="G34"/>
  <c r="C19"/>
  <c r="AD21" i="5"/>
  <c r="C9" i="4"/>
  <c r="B21" s="1"/>
  <c r="B24" s="1"/>
  <c r="C10"/>
  <c r="C22" s="1"/>
  <c r="O26" i="5"/>
  <c r="C17" i="1" l="1"/>
  <c r="G39" i="5" s="1"/>
  <c r="B18" i="1"/>
  <c r="G41" i="5"/>
  <c r="B25" i="4"/>
  <c r="B28" s="1"/>
  <c r="B26"/>
  <c r="B29" s="1"/>
  <c r="B27"/>
  <c r="B30" s="1"/>
  <c r="B23"/>
  <c r="Q23" i="5"/>
  <c r="B22" i="4"/>
  <c r="C21"/>
  <c r="C24" s="1"/>
  <c r="C23"/>
  <c r="C18" i="1" l="1"/>
  <c r="E34" i="5" s="1"/>
  <c r="C19" i="1"/>
  <c r="H44" i="5" s="1"/>
  <c r="AG12"/>
  <c r="B31" i="4"/>
  <c r="C37"/>
  <c r="AI21" i="5" s="1"/>
  <c r="T41"/>
  <c r="B32" i="4"/>
  <c r="B35"/>
  <c r="V50" i="5" s="1"/>
  <c r="C25" i="4"/>
  <c r="C28" s="1"/>
  <c r="C27"/>
  <c r="C30" s="1"/>
  <c r="C26"/>
  <c r="C29" s="1"/>
  <c r="B33"/>
  <c r="AG41" i="5"/>
  <c r="B36" i="4"/>
  <c r="AI50" i="5" s="1"/>
  <c r="C32" i="4" l="1"/>
  <c r="S34" i="5" s="1"/>
  <c r="T39"/>
  <c r="C35" i="4"/>
  <c r="V44" i="5" s="1"/>
  <c r="C31" i="4"/>
  <c r="AF5" i="5" s="1"/>
  <c r="AG10"/>
  <c r="C34" i="4"/>
  <c r="AI15" i="5" s="1"/>
  <c r="C33" i="4"/>
  <c r="AF34" i="5" s="1"/>
  <c r="AG39"/>
  <c r="C36" i="4"/>
  <c r="AI44" i="5" s="1"/>
</calcChain>
</file>

<file path=xl/sharedStrings.xml><?xml version="1.0" encoding="utf-8"?>
<sst xmlns="http://schemas.openxmlformats.org/spreadsheetml/2006/main" count="448" uniqueCount="240">
  <si>
    <t>Ohm</t>
  </si>
  <si>
    <t>Volt</t>
  </si>
  <si>
    <t>N = Up/Us</t>
  </si>
  <si>
    <t>URp = Ipri * Rp</t>
  </si>
  <si>
    <t>Amp</t>
  </si>
  <si>
    <t>walter</t>
  </si>
  <si>
    <t>Input Voltage</t>
  </si>
  <si>
    <t>Output Voltage</t>
  </si>
  <si>
    <t>Power VA</t>
  </si>
  <si>
    <t>Up unloaded</t>
  </si>
  <si>
    <t>Us unloaded</t>
  </si>
  <si>
    <t>Eksempel:</t>
  </si>
  <si>
    <t>GERTH Transformatorenbau GmbH</t>
  </si>
  <si>
    <t>Primary</t>
  </si>
  <si>
    <t>VA</t>
  </si>
  <si>
    <t>Order No.</t>
  </si>
  <si>
    <t>304.06</t>
  </si>
  <si>
    <t>304.09</t>
  </si>
  <si>
    <t>304.12</t>
  </si>
  <si>
    <t>304.15</t>
  </si>
  <si>
    <t>304.18</t>
  </si>
  <si>
    <t>304.21</t>
  </si>
  <si>
    <t>304.24</t>
  </si>
  <si>
    <t>304.30</t>
  </si>
  <si>
    <t>304.12-2</t>
  </si>
  <si>
    <t>304.15-2</t>
  </si>
  <si>
    <t>304.18-2</t>
  </si>
  <si>
    <t>304.21-2</t>
  </si>
  <si>
    <t>304.24-2</t>
  </si>
  <si>
    <t>304.30-2</t>
  </si>
  <si>
    <t>304.36-2</t>
  </si>
  <si>
    <t>304.48-2</t>
  </si>
  <si>
    <t>mA</t>
  </si>
  <si>
    <t>Us1 unloaded</t>
  </si>
  <si>
    <t>Us2 unloaded</t>
  </si>
  <si>
    <t>N12= Up/Us1 og Up/Us2</t>
  </si>
  <si>
    <t>150.06</t>
  </si>
  <si>
    <t>150.09</t>
  </si>
  <si>
    <t>150.12</t>
  </si>
  <si>
    <t>150.15</t>
  </si>
  <si>
    <t>150.18</t>
  </si>
  <si>
    <t>150.21</t>
  </si>
  <si>
    <t>150.24</t>
  </si>
  <si>
    <t>150.12.2</t>
  </si>
  <si>
    <t>150.18.2</t>
  </si>
  <si>
    <t>150.24.2</t>
  </si>
  <si>
    <t>150.30.2</t>
  </si>
  <si>
    <t>152.06</t>
  </si>
  <si>
    <t>152.09</t>
  </si>
  <si>
    <t>152.12</t>
  </si>
  <si>
    <t>152.15</t>
  </si>
  <si>
    <t>152.18</t>
  </si>
  <si>
    <t>152.21</t>
  </si>
  <si>
    <t>152.24</t>
  </si>
  <si>
    <t>152.12.2</t>
  </si>
  <si>
    <t>152.18.2</t>
  </si>
  <si>
    <t>152.24.2</t>
  </si>
  <si>
    <t>152.30.2</t>
  </si>
  <si>
    <t>387.06</t>
  </si>
  <si>
    <t>387.08</t>
  </si>
  <si>
    <t>387.09</t>
  </si>
  <si>
    <t>387.12</t>
  </si>
  <si>
    <t>387.15</t>
  </si>
  <si>
    <t>387.18</t>
  </si>
  <si>
    <t>387.24</t>
  </si>
  <si>
    <t>387.30</t>
  </si>
  <si>
    <t>387.12.2</t>
  </si>
  <si>
    <t>387.15.2</t>
  </si>
  <si>
    <t>387.18.2</t>
  </si>
  <si>
    <t>387.24.2</t>
  </si>
  <si>
    <t>387.30.2</t>
  </si>
  <si>
    <t>387.36.2</t>
  </si>
  <si>
    <t>387.48.2</t>
  </si>
  <si>
    <t>387.60.2</t>
  </si>
  <si>
    <t>421.06</t>
  </si>
  <si>
    <t>421.09</t>
  </si>
  <si>
    <t>421.12</t>
  </si>
  <si>
    <t>421.15</t>
  </si>
  <si>
    <t>421.18</t>
  </si>
  <si>
    <t>421.24</t>
  </si>
  <si>
    <t>421.12.2</t>
  </si>
  <si>
    <t>421.15.2</t>
  </si>
  <si>
    <t>421.18.2</t>
  </si>
  <si>
    <t>421.24.2</t>
  </si>
  <si>
    <t>421.30.2</t>
  </si>
  <si>
    <t>421.36.2</t>
  </si>
  <si>
    <t>421.48.2</t>
  </si>
  <si>
    <t>421.60.2</t>
  </si>
  <si>
    <t>http://www.reichelt.de/GERTH/0/16/index.html?;ACTION=2;LA=0;HERSTELLER=GERTH;SID=13Tmi6nn8AAAIAADwO-BM4d09a9feabeec7ab1ce23660d2193bca</t>
  </si>
  <si>
    <t>4808-1</t>
  </si>
  <si>
    <t>4812-1</t>
  </si>
  <si>
    <t>4815-1</t>
  </si>
  <si>
    <t>4818-1</t>
  </si>
  <si>
    <t>4824-1</t>
  </si>
  <si>
    <t>no-load</t>
  </si>
  <si>
    <t>factor</t>
  </si>
  <si>
    <t>Number</t>
  </si>
  <si>
    <t>Type</t>
  </si>
  <si>
    <t xml:space="preserve">Sec. Coils </t>
  </si>
  <si>
    <t>V*A</t>
  </si>
  <si>
    <t>4812-2</t>
  </si>
  <si>
    <t>4815-2</t>
  </si>
  <si>
    <t>4818-2</t>
  </si>
  <si>
    <t>4824-2</t>
  </si>
  <si>
    <t>4830-2</t>
  </si>
  <si>
    <t>4836-2</t>
  </si>
  <si>
    <t>4848-2</t>
  </si>
  <si>
    <t>4860-2</t>
  </si>
  <si>
    <t>Rp measured</t>
  </si>
  <si>
    <t>Rs measured</t>
  </si>
  <si>
    <t>Rs2 measured</t>
  </si>
  <si>
    <t>Secondary</t>
  </si>
  <si>
    <t>Output Current</t>
  </si>
  <si>
    <t>Us no-load</t>
  </si>
  <si>
    <t>Voltage across the primary side unloaded</t>
  </si>
  <si>
    <t>Voltage across the secondary side unloaded</t>
  </si>
  <si>
    <t>The ratio between primary and secondary</t>
  </si>
  <si>
    <t>Copper resistance in the primary winding, measured or from data sheet</t>
  </si>
  <si>
    <t>Copper resistance in the secondary winding, measured or from data sheet</t>
  </si>
  <si>
    <t>Some manufacturers state an effect rather than Isec(max)</t>
  </si>
  <si>
    <t xml:space="preserve">Imax </t>
  </si>
  <si>
    <t>Secondary max current calculated</t>
  </si>
  <si>
    <t>Secondary voltage drop at the secondary current</t>
  </si>
  <si>
    <t>Primary current converted from secondary current</t>
  </si>
  <si>
    <t>Primary voltage drop at the equivalent of secondary current</t>
  </si>
  <si>
    <t>Secondary voltage drop converted from primary voltage drop</t>
  </si>
  <si>
    <t>Total Secondary voltage loss converted and added together</t>
  </si>
  <si>
    <t>Transformers calculated loss resistance at max current</t>
  </si>
  <si>
    <t>Output voltage in the secondary at max current</t>
  </si>
  <si>
    <t>Powert VA</t>
  </si>
  <si>
    <t>Isec(real) measured</t>
  </si>
  <si>
    <t>Isec(max)  calculated</t>
  </si>
  <si>
    <t>URs = Isec(max) * Rs</t>
  </si>
  <si>
    <t>Ipri = Isec/N</t>
  </si>
  <si>
    <t>URps = URp/N</t>
  </si>
  <si>
    <t>Utot = URs + URps</t>
  </si>
  <si>
    <t>Ri trafo = ΔU/ΔI = Utot/Isec</t>
  </si>
  <si>
    <t>Example:</t>
  </si>
  <si>
    <t>Note some manufacturers state a no-load factor, or a no-load voltage</t>
  </si>
  <si>
    <t>Rs</t>
  </si>
  <si>
    <t>Rs1 measured</t>
  </si>
  <si>
    <t>When you buy a transformer measure resistance Rp and Rs - Insert the values ​​in the respective yellow cells</t>
  </si>
  <si>
    <t>When you buy a transformer measure resistance Rp, Rs1 and Rs2 - Insert the values ​​in the respective yellow cells</t>
  </si>
  <si>
    <t>Secondary coil 2</t>
  </si>
  <si>
    <t>Secondary coil 1</t>
  </si>
  <si>
    <t>Voltage across the secondary coil 1 unloaded</t>
  </si>
  <si>
    <t>Voltage across the secondary coil 2 unloaded</t>
  </si>
  <si>
    <t>The ratio between primary and secondary coil1 and 2</t>
  </si>
  <si>
    <t>Copper resistance in the secondary coil 1, measured or from data sheet</t>
  </si>
  <si>
    <t>Copper resistance in the secondary coil 2, measured or from data sheet</t>
  </si>
  <si>
    <t>Secondary real current measured in the connected circuit</t>
  </si>
  <si>
    <t>URs1 = Isec(max) * Rs1</t>
  </si>
  <si>
    <t>URs2 = Isec(max) * Rs2</t>
  </si>
  <si>
    <t>Secondary voltage drop at the secondary current coil 1</t>
  </si>
  <si>
    <t>Secondary voltage drop at the secondary current coil 2</t>
  </si>
  <si>
    <t>Primary current converted from secondary current coil 1</t>
  </si>
  <si>
    <t>Primary current converted from secondary current coil 2</t>
  </si>
  <si>
    <t>Ipri = Isec/N12</t>
  </si>
  <si>
    <t>URps1 = URp/N12</t>
  </si>
  <si>
    <t>URps2 = URp/N12</t>
  </si>
  <si>
    <t>Secondary coil 1 voltage drop converted from primary voltage drop</t>
  </si>
  <si>
    <t>Secondary coil 2 voltage drop converted from primary voltage drop</t>
  </si>
  <si>
    <t>Utot2 = URs2 + URps2</t>
  </si>
  <si>
    <t>Total Secondary coil 1 voltage loss converted and added together</t>
  </si>
  <si>
    <t>Total Secondary coil 2 voltage loss converted and added together</t>
  </si>
  <si>
    <t>Ri trafo = ΔU/ΔI = Utot/Isec(max)</t>
  </si>
  <si>
    <t>Ris1 trafo = ΔU/ΔI = Utot1/Isec(max)</t>
  </si>
  <si>
    <t>Ris2 trafo = ΔU/ΔI = Utot1/Isec(max)</t>
  </si>
  <si>
    <t>Transformers calculated loss resistance at max current coli 1</t>
  </si>
  <si>
    <t>Transformers calculated loss resistance at max current coli 2</t>
  </si>
  <si>
    <t>Utot1 = URs1 + URps1</t>
  </si>
  <si>
    <t>Output voltage in the secondary coil 1 at max current</t>
  </si>
  <si>
    <t>Output voltage in the secondary coil 2 at max current</t>
  </si>
  <si>
    <t>Output voltage in the secondary at the real current</t>
  </si>
  <si>
    <t>Secondary output voltage at Isec(max) = Us-Utot</t>
  </si>
  <si>
    <t>Secondary output voltage at Isec(real) = Us-Utot</t>
  </si>
  <si>
    <t>Vsec(out) at Isec(max) = Us-Utot</t>
  </si>
  <si>
    <t>Vsec(out) coil 1 at Isec(max) = Us1-Utot1</t>
  </si>
  <si>
    <t>Vsec(out) coil 2 at Isec(max) = Us2-Utot2</t>
  </si>
  <si>
    <t>Vsec(out) at Isec(real) = Us-Utot</t>
  </si>
  <si>
    <t>Trafo</t>
  </si>
  <si>
    <t xml:space="preserve">Order No. </t>
  </si>
  <si>
    <t>Remarks:</t>
  </si>
  <si>
    <t>Rp</t>
  </si>
  <si>
    <t>Rs1</t>
  </si>
  <si>
    <t>Rs2</t>
  </si>
  <si>
    <t>GND</t>
  </si>
  <si>
    <t>N = Up/Us1 (Us2)</t>
  </si>
  <si>
    <t>Ri</t>
  </si>
  <si>
    <t>S1</t>
  </si>
  <si>
    <t>Utot</t>
  </si>
  <si>
    <t>S2</t>
  </si>
  <si>
    <t>Ri1</t>
  </si>
  <si>
    <t>Ri2</t>
  </si>
  <si>
    <t>S</t>
  </si>
  <si>
    <t>P</t>
  </si>
  <si>
    <t>Discontinued</t>
  </si>
  <si>
    <t>Add your own values</t>
  </si>
  <si>
    <t>Series</t>
  </si>
  <si>
    <t>If you want the password to the spreadsheet, send me an email.</t>
  </si>
  <si>
    <t xml:space="preserve">www.walter-lystfisker.dk </t>
  </si>
  <si>
    <t>Measure copper resistors in Primary and Secondary windings - Insert the values ​​in sheet "Data Single" next to the selected transformer and you get the real secondary output voltage at maximum load</t>
  </si>
  <si>
    <t>Measure copper resistors in Primary and both Secondary windings - Insert the values ​​in sheet "Data Double" next to the selected transformer and you get the real secondary output voltage at maximum load</t>
  </si>
  <si>
    <t>The secondary winding S</t>
  </si>
  <si>
    <t>The secondary winding S1</t>
  </si>
  <si>
    <t>The secondary winding S2</t>
  </si>
  <si>
    <t>The secondary winding S1 and S2</t>
  </si>
  <si>
    <t>Usec(max)</t>
  </si>
  <si>
    <t>Isec(max)</t>
  </si>
  <si>
    <t>Usec(real)</t>
  </si>
  <si>
    <t>Isec(real)</t>
  </si>
  <si>
    <t>at</t>
  </si>
  <si>
    <t>Ri12</t>
  </si>
  <si>
    <t>VB 2,0/1/18</t>
  </si>
  <si>
    <t>Fabrikat Block</t>
  </si>
  <si>
    <t>VB 2,0/1/15</t>
  </si>
  <si>
    <t>EI 42/14,8 124</t>
  </si>
  <si>
    <r>
      <t xml:space="preserve">Udarbejdet af Jørgen Walter </t>
    </r>
    <r>
      <rPr>
        <b/>
        <sz val="11"/>
        <color indexed="8"/>
        <rFont val="Calibri"/>
        <family val="2"/>
      </rPr>
      <t>©</t>
    </r>
  </si>
  <si>
    <t>COPYRIGHT © 2014</t>
  </si>
  <si>
    <t>Reg.No.1238</t>
  </si>
  <si>
    <t>Trafo til PSU JW 3000</t>
  </si>
  <si>
    <t>Trafo til Akku oplader med SCR</t>
  </si>
  <si>
    <t>RKT 12012</t>
  </si>
  <si>
    <t>RKT 8015</t>
  </si>
  <si>
    <t>ABSAAR</t>
  </si>
  <si>
    <t>ABSAAR Ladegerät</t>
  </si>
  <si>
    <t>Goal Seeking</t>
  </si>
  <si>
    <t>in the yellow rows</t>
  </si>
  <si>
    <t>from 50011 to 50241</t>
  </si>
  <si>
    <t>Calculation of Transformers</t>
  </si>
  <si>
    <t>Data for the used transformer</t>
  </si>
  <si>
    <t>Also insert the measured or calculated current Isec (real) above in cell B11 and you get the output voltage with this load in cell C20. You can use Goal Seeking for Isec(max) at Us</t>
  </si>
  <si>
    <t>Ringkernetrafo as 15V sec</t>
  </si>
  <si>
    <t>Ringkernetrafo as 30V sec</t>
  </si>
  <si>
    <t>from 150122 to 500252</t>
  </si>
  <si>
    <t>Also insert the measured or calculated current Isec (real) above in cell B16 and you get the output voltage with this load in cell C37. You can use Goal Seeking for Isec(max) at Us</t>
  </si>
  <si>
    <t>If you have a transformer that you want to calculate, simply enter the values ​​in the yellow cells. Enter the type (catalog number) (50051 row 53) in cell A4 on sheet: Gerth Single.</t>
  </si>
  <si>
    <t>Cell I49 and/or J49 with red numbers contains formula (row 49) for the no-load Volt or Us no-load factor. You can change all the yellow cells. All gray cells require password.</t>
  </si>
  <si>
    <t>Cell K48 and/or L48 with red numbers contains formula (row 48) for the no-load Volt and no-load factor. You can change all the yellow cells. All gray cells require password.</t>
  </si>
  <si>
    <t>If you have a transformer that you want to calculate, simply enter the values ​​in the yellow cells. Enter the type (catalog number) (500022 row 49) in cell A4 on sheet: Gerth Double.</t>
  </si>
</sst>
</file>

<file path=xl/styles.xml><?xml version="1.0" encoding="utf-8"?>
<styleSheet xmlns="http://schemas.openxmlformats.org/spreadsheetml/2006/main">
  <numFmts count="7">
    <numFmt numFmtId="43" formatCode="_ * #,##0.00_ ;_ * \-#,##0.00_ ;_ * &quot;-&quot;??_ ;_ @_ "/>
    <numFmt numFmtId="164" formatCode="_ * #,##0.000_ ;_ * \-#,##0.000_ ;_ * &quot;-&quot;??_ ;_ @_ "/>
    <numFmt numFmtId="165" formatCode="_ * #,##0.0000_ ;_ * \-#,##0.0000_ ;_ * &quot;-&quot;??_ ;_ @_ "/>
    <numFmt numFmtId="166" formatCode="0.0"/>
    <numFmt numFmtId="167" formatCode="0.000"/>
    <numFmt numFmtId="168" formatCode="0.0000"/>
    <numFmt numFmtId="169" formatCode="_ * #,##0.000_ ;_ * \-#,##0.000_ ;_ * &quot;-&quot;???_ ;_ @_ "/>
  </numFmts>
  <fonts count="25">
    <font>
      <sz val="11"/>
      <color theme="1"/>
      <name val="Calibri"/>
      <family val="2"/>
      <scheme val="minor"/>
    </font>
    <font>
      <sz val="11"/>
      <name val="Arial"/>
      <family val="2"/>
    </font>
    <font>
      <sz val="12"/>
      <name val="Arial"/>
      <family val="2"/>
    </font>
    <font>
      <sz val="11"/>
      <color theme="1"/>
      <name val="Calibri"/>
      <family val="2"/>
      <scheme val="minor"/>
    </font>
    <font>
      <u/>
      <sz val="11"/>
      <color theme="10"/>
      <name val="Calibri"/>
      <family val="2"/>
    </font>
    <font>
      <sz val="11"/>
      <color theme="1"/>
      <name val="Arial"/>
      <family val="2"/>
    </font>
    <font>
      <b/>
      <sz val="11"/>
      <color rgb="FF00B050"/>
      <name val="Arial"/>
      <family val="2"/>
    </font>
    <font>
      <b/>
      <sz val="11"/>
      <color theme="1"/>
      <name val="Arial"/>
      <family val="2"/>
    </font>
    <font>
      <b/>
      <sz val="11"/>
      <color theme="1"/>
      <name val="Calibri"/>
      <family val="2"/>
      <scheme val="minor"/>
    </font>
    <font>
      <b/>
      <sz val="11"/>
      <color rgb="FFFF0000"/>
      <name val="Arial"/>
      <family val="2"/>
    </font>
    <font>
      <sz val="11"/>
      <color rgb="FFFF0000"/>
      <name val="Arial"/>
      <family val="2"/>
    </font>
    <font>
      <sz val="11"/>
      <color rgb="FF333333"/>
      <name val="Arial"/>
      <family val="2"/>
    </font>
    <font>
      <sz val="11"/>
      <color theme="0" tint="-0.14999847407452621"/>
      <name val="Arial"/>
      <family val="2"/>
    </font>
    <font>
      <sz val="11"/>
      <name val="Calibri"/>
      <family val="2"/>
      <scheme val="minor"/>
    </font>
    <font>
      <sz val="11"/>
      <color rgb="FFFF0000"/>
      <name val="Calibri"/>
      <family val="2"/>
      <scheme val="minor"/>
    </font>
    <font>
      <b/>
      <sz val="12"/>
      <color theme="1"/>
      <name val="Calibri"/>
      <family val="2"/>
      <scheme val="minor"/>
    </font>
    <font>
      <sz val="10"/>
      <color theme="1"/>
      <name val="Calibri"/>
      <family val="2"/>
      <scheme val="minor"/>
    </font>
    <font>
      <sz val="12"/>
      <color theme="1"/>
      <name val="Calibri"/>
      <family val="2"/>
      <scheme val="minor"/>
    </font>
    <font>
      <sz val="10"/>
      <color theme="0" tint="-4.9989318521683403E-2"/>
      <name val="Calibri"/>
      <family val="2"/>
      <scheme val="minor"/>
    </font>
    <font>
      <sz val="10"/>
      <color rgb="FF222222"/>
      <name val="Arial"/>
      <family val="2"/>
    </font>
    <font>
      <sz val="12"/>
      <color rgb="FFFF0000"/>
      <name val="Arial"/>
      <family val="2"/>
    </font>
    <font>
      <b/>
      <sz val="12"/>
      <color theme="1"/>
      <name val="Arial"/>
      <family val="2"/>
    </font>
    <font>
      <b/>
      <sz val="11"/>
      <name val="Calibri"/>
      <family val="2"/>
      <scheme val="minor"/>
    </font>
    <font>
      <b/>
      <sz val="11"/>
      <color indexed="8"/>
      <name val="Calibri"/>
      <family val="2"/>
    </font>
    <font>
      <b/>
      <sz val="14"/>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B0F0"/>
        <bgColor indexed="64"/>
      </patternFill>
    </fill>
    <fill>
      <patternFill patternType="solid">
        <fgColor theme="9"/>
        <bgColor indexed="64"/>
      </patternFill>
    </fill>
  </fills>
  <borders count="79">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487">
    <xf numFmtId="0" fontId="0" fillId="0" borderId="0" xfId="0"/>
    <xf numFmtId="0" fontId="5" fillId="2" borderId="0" xfId="0" applyFont="1" applyFill="1" applyBorder="1" applyProtection="1">
      <protection hidden="1"/>
    </xf>
    <xf numFmtId="0" fontId="5" fillId="0" borderId="0" xfId="0" applyFont="1" applyFill="1" applyBorder="1" applyProtection="1">
      <protection hidden="1"/>
    </xf>
    <xf numFmtId="0" fontId="5" fillId="3" borderId="1" xfId="0" applyFont="1" applyFill="1" applyBorder="1" applyProtection="1">
      <protection hidden="1"/>
    </xf>
    <xf numFmtId="43" fontId="5" fillId="3" borderId="0" xfId="1" applyFont="1" applyFill="1" applyBorder="1" applyProtection="1">
      <protection hidden="1"/>
    </xf>
    <xf numFmtId="0" fontId="5" fillId="3" borderId="0" xfId="0" applyFont="1" applyFill="1" applyBorder="1" applyProtection="1">
      <protection hidden="1"/>
    </xf>
    <xf numFmtId="164" fontId="5" fillId="3" borderId="0" xfId="1" applyNumberFormat="1" applyFont="1" applyFill="1" applyBorder="1" applyProtection="1">
      <protection hidden="1"/>
    </xf>
    <xf numFmtId="43" fontId="5" fillId="3" borderId="0" xfId="0" applyNumberFormat="1" applyFont="1" applyFill="1" applyBorder="1" applyProtection="1">
      <protection hidden="1"/>
    </xf>
    <xf numFmtId="165" fontId="5" fillId="3" borderId="0" xfId="0" applyNumberFormat="1" applyFont="1" applyFill="1" applyBorder="1" applyProtection="1">
      <protection hidden="1"/>
    </xf>
    <xf numFmtId="43" fontId="6" fillId="3" borderId="0" xfId="0" applyNumberFormat="1" applyFont="1" applyFill="1" applyBorder="1" applyProtection="1">
      <protection hidden="1"/>
    </xf>
    <xf numFmtId="0" fontId="6" fillId="3" borderId="0" xfId="0" applyFont="1" applyFill="1" applyBorder="1" applyProtection="1">
      <protection hidden="1"/>
    </xf>
    <xf numFmtId="0" fontId="5" fillId="3" borderId="2" xfId="0" applyFont="1" applyFill="1" applyBorder="1" applyProtection="1">
      <protection hidden="1"/>
    </xf>
    <xf numFmtId="0" fontId="5" fillId="0" borderId="0" xfId="0" applyFont="1" applyBorder="1" applyProtection="1">
      <protection hidden="1"/>
    </xf>
    <xf numFmtId="0" fontId="5" fillId="2" borderId="0" xfId="0" applyFont="1" applyFill="1" applyBorder="1" applyAlignment="1" applyProtection="1">
      <alignment horizontal="left"/>
      <protection hidden="1"/>
    </xf>
    <xf numFmtId="0" fontId="5" fillId="0" borderId="0" xfId="0" applyFont="1" applyBorder="1" applyAlignment="1" applyProtection="1">
      <alignment horizontal="left"/>
      <protection hidden="1"/>
    </xf>
    <xf numFmtId="0" fontId="7" fillId="3" borderId="3" xfId="0" applyFont="1" applyFill="1" applyBorder="1" applyAlignment="1" applyProtection="1">
      <alignment horizontal="center" vertical="center"/>
      <protection hidden="1"/>
    </xf>
    <xf numFmtId="2" fontId="7" fillId="3" borderId="4" xfId="0" applyNumberFormat="1" applyFont="1" applyFill="1" applyBorder="1" applyAlignment="1" applyProtection="1">
      <alignment horizontal="center" vertical="center"/>
      <protection hidden="1"/>
    </xf>
    <xf numFmtId="43" fontId="6" fillId="3" borderId="5" xfId="0" applyNumberFormat="1" applyFont="1" applyFill="1" applyBorder="1" applyProtection="1">
      <protection hidden="1"/>
    </xf>
    <xf numFmtId="0" fontId="6" fillId="3" borderId="5" xfId="0" applyFont="1" applyFill="1" applyBorder="1" applyProtection="1">
      <protection hidden="1"/>
    </xf>
    <xf numFmtId="0" fontId="5" fillId="2" borderId="0" xfId="0" applyFont="1" applyFill="1" applyBorder="1" applyAlignment="1" applyProtection="1">
      <protection hidden="1"/>
    </xf>
    <xf numFmtId="0" fontId="5" fillId="3" borderId="0" xfId="0" applyFont="1" applyFill="1" applyBorder="1" applyAlignment="1" applyProtection="1">
      <protection hidden="1"/>
    </xf>
    <xf numFmtId="164" fontId="5" fillId="3" borderId="0" xfId="0" applyNumberFormat="1" applyFont="1" applyFill="1" applyBorder="1" applyAlignment="1" applyProtection="1">
      <protection hidden="1"/>
    </xf>
    <xf numFmtId="0" fontId="5" fillId="3" borderId="3" xfId="0" applyFont="1" applyFill="1" applyBorder="1" applyAlignment="1" applyProtection="1">
      <alignment horizontal="left"/>
      <protection hidden="1"/>
    </xf>
    <xf numFmtId="0" fontId="5" fillId="3" borderId="6" xfId="0" applyFont="1" applyFill="1" applyBorder="1" applyAlignment="1" applyProtection="1">
      <alignment horizontal="left"/>
      <protection hidden="1"/>
    </xf>
    <xf numFmtId="0" fontId="7" fillId="3" borderId="7" xfId="0" applyFont="1" applyFill="1" applyBorder="1" applyAlignment="1" applyProtection="1">
      <alignment horizontal="center" vertical="center"/>
      <protection hidden="1"/>
    </xf>
    <xf numFmtId="2" fontId="7" fillId="3" borderId="7" xfId="0" applyNumberFormat="1" applyFont="1" applyFill="1" applyBorder="1" applyAlignment="1" applyProtection="1">
      <alignment horizontal="center" vertical="center"/>
      <protection hidden="1"/>
    </xf>
    <xf numFmtId="0" fontId="7" fillId="3" borderId="0" xfId="0" applyFont="1" applyFill="1" applyBorder="1" applyAlignment="1" applyProtection="1">
      <alignment vertical="center"/>
      <protection hidden="1"/>
    </xf>
    <xf numFmtId="2" fontId="7" fillId="3" borderId="0" xfId="0" applyNumberFormat="1" applyFont="1" applyFill="1" applyBorder="1" applyAlignment="1" applyProtection="1">
      <alignment horizontal="center" vertical="center"/>
      <protection hidden="1"/>
    </xf>
    <xf numFmtId="4" fontId="7" fillId="3" borderId="7" xfId="0" applyNumberFormat="1" applyFont="1" applyFill="1" applyBorder="1" applyAlignment="1" applyProtection="1">
      <alignment horizontal="center" vertical="center"/>
      <protection hidden="1"/>
    </xf>
    <xf numFmtId="2" fontId="7" fillId="3" borderId="3" xfId="0" applyNumberFormat="1" applyFont="1" applyFill="1" applyBorder="1" applyAlignment="1" applyProtection="1">
      <alignment vertical="center"/>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10"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protection hidden="1"/>
    </xf>
    <xf numFmtId="0" fontId="5" fillId="3" borderId="1" xfId="0" applyFont="1" applyFill="1" applyBorder="1" applyAlignment="1" applyProtection="1">
      <alignment horizontal="left"/>
      <protection hidden="1"/>
    </xf>
    <xf numFmtId="0" fontId="5" fillId="2" borderId="14" xfId="0" applyFont="1" applyFill="1" applyBorder="1" applyProtection="1">
      <protection hidden="1"/>
    </xf>
    <xf numFmtId="0" fontId="5" fillId="2" borderId="15" xfId="0" applyFont="1" applyFill="1" applyBorder="1" applyProtection="1">
      <protection hidden="1"/>
    </xf>
    <xf numFmtId="0" fontId="5" fillId="2" borderId="15" xfId="0" applyFont="1" applyFill="1" applyBorder="1" applyAlignment="1" applyProtection="1">
      <alignment horizontal="left"/>
      <protection hidden="1"/>
    </xf>
    <xf numFmtId="0" fontId="5" fillId="2" borderId="16" xfId="0" applyFont="1" applyFill="1" applyBorder="1" applyProtection="1">
      <protection hidden="1"/>
    </xf>
    <xf numFmtId="0" fontId="5" fillId="2" borderId="3" xfId="0" applyFont="1" applyFill="1" applyBorder="1" applyAlignment="1" applyProtection="1">
      <protection hidden="1"/>
    </xf>
    <xf numFmtId="0" fontId="5" fillId="2" borderId="1" xfId="0" applyFont="1" applyFill="1" applyBorder="1" applyProtection="1">
      <protection hidden="1"/>
    </xf>
    <xf numFmtId="0" fontId="5" fillId="2" borderId="3" xfId="0" applyFont="1" applyFill="1" applyBorder="1" applyProtection="1">
      <protection hidden="1"/>
    </xf>
    <xf numFmtId="2" fontId="0" fillId="4" borderId="9" xfId="0" applyNumberFormat="1" applyFill="1" applyBorder="1" applyProtection="1">
      <protection locked="0"/>
    </xf>
    <xf numFmtId="2" fontId="0" fillId="4" borderId="17" xfId="0" applyNumberFormat="1" applyFill="1" applyBorder="1" applyProtection="1">
      <protection locked="0"/>
    </xf>
    <xf numFmtId="2" fontId="0" fillId="4" borderId="7" xfId="0" applyNumberFormat="1" applyFill="1" applyBorder="1" applyProtection="1">
      <protection locked="0"/>
    </xf>
    <xf numFmtId="0" fontId="0" fillId="2" borderId="0" xfId="0" applyFill="1" applyProtection="1">
      <protection hidden="1"/>
    </xf>
    <xf numFmtId="0" fontId="0" fillId="0" borderId="0" xfId="0" applyProtection="1">
      <protection hidden="1"/>
    </xf>
    <xf numFmtId="0" fontId="0" fillId="2" borderId="0" xfId="0" applyFill="1" applyAlignment="1" applyProtection="1">
      <alignment horizontal="right"/>
      <protection hidden="1"/>
    </xf>
    <xf numFmtId="0" fontId="8" fillId="2" borderId="0" xfId="0" applyFont="1" applyFill="1" applyProtection="1">
      <protection hidden="1"/>
    </xf>
    <xf numFmtId="0" fontId="0" fillId="2" borderId="0" xfId="0" applyFill="1" applyBorder="1" applyProtection="1">
      <protection hidden="1"/>
    </xf>
    <xf numFmtId="0" fontId="0" fillId="2" borderId="0" xfId="0" applyFill="1" applyBorder="1" applyAlignment="1" applyProtection="1">
      <alignment horizontal="right"/>
      <protection hidden="1"/>
    </xf>
    <xf numFmtId="0" fontId="0" fillId="0" borderId="0" xfId="0" applyFill="1" applyBorder="1" applyProtection="1">
      <protection hidden="1"/>
    </xf>
    <xf numFmtId="0" fontId="0" fillId="0" borderId="0" xfId="0" applyFill="1" applyProtection="1">
      <protection hidden="1"/>
    </xf>
    <xf numFmtId="0" fontId="0" fillId="0" borderId="0" xfId="0" applyAlignment="1" applyProtection="1">
      <alignment horizontal="right"/>
      <protection hidden="1"/>
    </xf>
    <xf numFmtId="2" fontId="0" fillId="0" borderId="0" xfId="0" applyNumberFormat="1" applyFill="1" applyBorder="1" applyAlignment="1" applyProtection="1">
      <alignment horizontal="right"/>
      <protection hidden="1"/>
    </xf>
    <xf numFmtId="0" fontId="0" fillId="0" borderId="0" xfId="0" applyFill="1" applyBorder="1" applyAlignment="1" applyProtection="1">
      <alignment horizontal="center"/>
      <protection hidden="1"/>
    </xf>
    <xf numFmtId="1" fontId="0" fillId="0" borderId="0" xfId="0" applyNumberFormat="1" applyFill="1" applyBorder="1" applyProtection="1">
      <protection hidden="1"/>
    </xf>
    <xf numFmtId="166" fontId="0" fillId="0" borderId="0" xfId="0" applyNumberFormat="1" applyFill="1" applyBorder="1" applyProtection="1">
      <protection hidden="1"/>
    </xf>
    <xf numFmtId="0" fontId="0" fillId="0" borderId="0" xfId="0" applyFill="1" applyBorder="1" applyAlignment="1" applyProtection="1">
      <alignment horizontal="right"/>
      <protection hidden="1"/>
    </xf>
    <xf numFmtId="2" fontId="0" fillId="0" borderId="0" xfId="0" applyNumberFormat="1" applyFill="1" applyBorder="1" applyProtection="1">
      <protection hidden="1"/>
    </xf>
    <xf numFmtId="0" fontId="0" fillId="0" borderId="0" xfId="0" applyFill="1" applyAlignment="1" applyProtection="1">
      <alignment horizontal="right"/>
      <protection hidden="1"/>
    </xf>
    <xf numFmtId="0" fontId="8" fillId="2" borderId="0" xfId="0" applyFont="1" applyFill="1" applyBorder="1" applyAlignment="1" applyProtection="1">
      <alignment horizontal="center"/>
      <protection hidden="1"/>
    </xf>
    <xf numFmtId="0" fontId="8" fillId="2" borderId="0" xfId="0" applyFont="1" applyFill="1" applyBorder="1" applyAlignment="1" applyProtection="1">
      <protection hidden="1"/>
    </xf>
    <xf numFmtId="2" fontId="0" fillId="2" borderId="0" xfId="0" applyNumberFormat="1" applyFont="1" applyFill="1" applyBorder="1" applyAlignment="1" applyProtection="1">
      <alignment horizontal="center"/>
      <protection hidden="1"/>
    </xf>
    <xf numFmtId="2" fontId="0" fillId="2" borderId="0" xfId="0" applyNumberFormat="1" applyFill="1" applyBorder="1" applyProtection="1">
      <protection hidden="1"/>
    </xf>
    <xf numFmtId="0" fontId="4" fillId="2" borderId="0" xfId="2" applyFill="1" applyBorder="1" applyAlignment="1" applyProtection="1">
      <protection hidden="1"/>
    </xf>
    <xf numFmtId="2" fontId="7" fillId="3" borderId="17" xfId="0" applyNumberFormat="1" applyFont="1" applyFill="1" applyBorder="1" applyAlignment="1" applyProtection="1">
      <alignment horizontal="center" vertical="center"/>
      <protection hidden="1"/>
    </xf>
    <xf numFmtId="4" fontId="7" fillId="3" borderId="17" xfId="0" applyNumberFormat="1" applyFont="1" applyFill="1" applyBorder="1" applyAlignment="1" applyProtection="1">
      <alignment horizontal="center" vertical="center"/>
      <protection hidden="1"/>
    </xf>
    <xf numFmtId="2" fontId="7" fillId="3" borderId="18" xfId="0" applyNumberFormat="1" applyFont="1" applyFill="1" applyBorder="1" applyAlignment="1" applyProtection="1">
      <alignment horizontal="center" vertical="center"/>
      <protection hidden="1"/>
    </xf>
    <xf numFmtId="2" fontId="0" fillId="4" borderId="10" xfId="0" applyNumberFormat="1" applyFont="1" applyFill="1" applyBorder="1" applyAlignment="1" applyProtection="1">
      <alignment horizontal="right"/>
      <protection locked="0"/>
    </xf>
    <xf numFmtId="2" fontId="0" fillId="4" borderId="17" xfId="0" applyNumberFormat="1" applyFont="1" applyFill="1" applyBorder="1" applyAlignment="1" applyProtection="1">
      <alignment horizontal="center"/>
      <protection locked="0"/>
    </xf>
    <xf numFmtId="2" fontId="0" fillId="4" borderId="18" xfId="0" applyNumberFormat="1" applyFont="1" applyFill="1" applyBorder="1" applyAlignment="1" applyProtection="1">
      <alignment horizontal="right"/>
      <protection locked="0"/>
    </xf>
    <xf numFmtId="2" fontId="0" fillId="4" borderId="7" xfId="0" applyNumberFormat="1" applyFont="1" applyFill="1" applyBorder="1" applyAlignment="1" applyProtection="1">
      <alignment horizontal="center"/>
      <protection locked="0"/>
    </xf>
    <xf numFmtId="2" fontId="0" fillId="4" borderId="4" xfId="0" applyNumberFormat="1" applyFont="1" applyFill="1" applyBorder="1" applyAlignment="1" applyProtection="1">
      <alignment horizontal="right"/>
      <protection locked="0"/>
    </xf>
    <xf numFmtId="2" fontId="0" fillId="4" borderId="10" xfId="0" applyNumberFormat="1" applyFill="1" applyBorder="1" applyAlignment="1" applyProtection="1">
      <alignment horizontal="right"/>
      <protection locked="0"/>
    </xf>
    <xf numFmtId="2" fontId="0" fillId="4" borderId="18" xfId="0" applyNumberFormat="1" applyFill="1" applyBorder="1" applyAlignment="1" applyProtection="1">
      <alignment horizontal="right"/>
      <protection locked="0"/>
    </xf>
    <xf numFmtId="2" fontId="0" fillId="4" borderId="4" xfId="0" applyNumberFormat="1" applyFill="1" applyBorder="1" applyAlignment="1" applyProtection="1">
      <alignment horizontal="right"/>
      <protection locked="0"/>
    </xf>
    <xf numFmtId="0" fontId="7" fillId="3" borderId="7" xfId="0" applyNumberFormat="1" applyFont="1" applyFill="1" applyBorder="1" applyAlignment="1" applyProtection="1">
      <alignment horizontal="center" vertical="center"/>
      <protection hidden="1"/>
    </xf>
    <xf numFmtId="0" fontId="5" fillId="3" borderId="0" xfId="1" applyNumberFormat="1" applyFont="1" applyFill="1" applyBorder="1" applyProtection="1">
      <protection hidden="1"/>
    </xf>
    <xf numFmtId="2" fontId="5" fillId="3" borderId="0" xfId="1" applyNumberFormat="1" applyFont="1" applyFill="1" applyBorder="1" applyProtection="1">
      <protection hidden="1"/>
    </xf>
    <xf numFmtId="2" fontId="5" fillId="3" borderId="0" xfId="0" applyNumberFormat="1" applyFont="1" applyFill="1" applyBorder="1" applyProtection="1">
      <protection hidden="1"/>
    </xf>
    <xf numFmtId="2" fontId="6" fillId="3" borderId="0" xfId="0" applyNumberFormat="1" applyFont="1" applyFill="1" applyBorder="1" applyProtection="1">
      <protection hidden="1"/>
    </xf>
    <xf numFmtId="0" fontId="1" fillId="3" borderId="0" xfId="0" applyFont="1" applyFill="1" applyBorder="1" applyAlignment="1" applyProtection="1">
      <protection hidden="1"/>
    </xf>
    <xf numFmtId="0" fontId="9" fillId="3" borderId="0" xfId="0" applyFont="1" applyFill="1" applyBorder="1" applyAlignment="1" applyProtection="1">
      <alignment horizontal="center"/>
      <protection hidden="1"/>
    </xf>
    <xf numFmtId="0" fontId="9" fillId="3" borderId="3" xfId="0" applyFont="1" applyFill="1" applyBorder="1" applyAlignment="1" applyProtection="1">
      <alignment horizontal="center"/>
      <protection hidden="1"/>
    </xf>
    <xf numFmtId="0" fontId="5" fillId="3" borderId="0" xfId="0" applyFont="1" applyFill="1" applyBorder="1" applyAlignment="1" applyProtection="1">
      <alignment horizontal="left"/>
      <protection hidden="1"/>
    </xf>
    <xf numFmtId="0" fontId="10" fillId="2" borderId="5" xfId="0" applyFont="1" applyFill="1" applyBorder="1" applyProtection="1">
      <protection hidden="1"/>
    </xf>
    <xf numFmtId="0" fontId="10" fillId="2" borderId="5" xfId="0" applyFont="1" applyFill="1" applyBorder="1" applyAlignment="1" applyProtection="1">
      <alignment horizontal="left"/>
      <protection hidden="1"/>
    </xf>
    <xf numFmtId="0" fontId="10" fillId="2" borderId="6" xfId="0" applyFont="1" applyFill="1" applyBorder="1" applyProtection="1">
      <protection hidden="1"/>
    </xf>
    <xf numFmtId="0" fontId="11" fillId="3" borderId="0" xfId="0" applyFont="1" applyFill="1" applyBorder="1" applyProtection="1">
      <protection hidden="1"/>
    </xf>
    <xf numFmtId="0" fontId="11" fillId="3" borderId="5" xfId="0" applyFont="1" applyFill="1" applyBorder="1" applyProtection="1">
      <protection hidden="1"/>
    </xf>
    <xf numFmtId="0" fontId="11" fillId="2" borderId="1" xfId="0" applyFont="1" applyFill="1" applyBorder="1" applyAlignment="1" applyProtection="1">
      <alignment horizontal="right"/>
      <protection hidden="1"/>
    </xf>
    <xf numFmtId="0" fontId="12" fillId="2" borderId="2" xfId="0" applyFont="1" applyFill="1" applyBorder="1" applyProtection="1">
      <protection locked="0"/>
    </xf>
    <xf numFmtId="0" fontId="7" fillId="4" borderId="19" xfId="0" applyNumberFormat="1" applyFont="1" applyFill="1" applyBorder="1" applyAlignment="1" applyProtection="1">
      <alignment horizontal="center" vertical="center"/>
      <protection locked="0"/>
    </xf>
    <xf numFmtId="0" fontId="8" fillId="3" borderId="21" xfId="0" applyFont="1" applyFill="1" applyBorder="1" applyAlignment="1" applyProtection="1">
      <alignment horizontal="center"/>
      <protection hidden="1"/>
    </xf>
    <xf numFmtId="0" fontId="8" fillId="3" borderId="22" xfId="0" applyFont="1" applyFill="1" applyBorder="1" applyAlignment="1" applyProtection="1">
      <alignment horizontal="center"/>
      <protection hidden="1"/>
    </xf>
    <xf numFmtId="0" fontId="8" fillId="3" borderId="23" xfId="0" applyFont="1" applyFill="1" applyBorder="1" applyAlignment="1" applyProtection="1">
      <alignment horizontal="center"/>
      <protection hidden="1"/>
    </xf>
    <xf numFmtId="0" fontId="8" fillId="3" borderId="24" xfId="0" applyFont="1" applyFill="1" applyBorder="1" applyAlignment="1" applyProtection="1">
      <alignment horizontal="center"/>
      <protection hidden="1"/>
    </xf>
    <xf numFmtId="0" fontId="0" fillId="3" borderId="8" xfId="0" applyFont="1" applyFill="1" applyBorder="1" applyAlignment="1" applyProtection="1">
      <alignment horizontal="right"/>
      <protection hidden="1"/>
    </xf>
    <xf numFmtId="2" fontId="0" fillId="3" borderId="9" xfId="0" applyNumberFormat="1" applyFont="1" applyFill="1" applyBorder="1" applyAlignment="1" applyProtection="1">
      <alignment horizontal="right"/>
      <protection hidden="1"/>
    </xf>
    <xf numFmtId="166" fontId="0" fillId="3" borderId="9" xfId="0" applyNumberFormat="1" applyFont="1" applyFill="1" applyBorder="1" applyAlignment="1" applyProtection="1">
      <alignment horizontal="right"/>
      <protection hidden="1"/>
    </xf>
    <xf numFmtId="0" fontId="0" fillId="3" borderId="9" xfId="0" applyFill="1" applyBorder="1" applyAlignment="1" applyProtection="1">
      <alignment horizontal="right"/>
      <protection hidden="1"/>
    </xf>
    <xf numFmtId="0" fontId="0" fillId="3" borderId="25" xfId="0" applyFont="1" applyFill="1" applyBorder="1" applyAlignment="1" applyProtection="1">
      <alignment horizontal="right"/>
      <protection hidden="1"/>
    </xf>
    <xf numFmtId="2" fontId="0" fillId="3" borderId="17" xfId="0" applyNumberFormat="1" applyFont="1" applyFill="1" applyBorder="1" applyAlignment="1" applyProtection="1">
      <alignment horizontal="right"/>
      <protection hidden="1"/>
    </xf>
    <xf numFmtId="166" fontId="0" fillId="3" borderId="17" xfId="0" applyNumberFormat="1" applyFont="1" applyFill="1" applyBorder="1" applyAlignment="1" applyProtection="1">
      <alignment horizontal="right"/>
      <protection hidden="1"/>
    </xf>
    <xf numFmtId="0" fontId="0" fillId="3" borderId="17" xfId="0" applyFill="1" applyBorder="1" applyAlignment="1" applyProtection="1">
      <alignment horizontal="right"/>
      <protection hidden="1"/>
    </xf>
    <xf numFmtId="0" fontId="0" fillId="3" borderId="19" xfId="0" applyFont="1" applyFill="1" applyBorder="1" applyAlignment="1" applyProtection="1">
      <alignment horizontal="right"/>
      <protection hidden="1"/>
    </xf>
    <xf numFmtId="2" fontId="0" fillId="3" borderId="7" xfId="0" applyNumberFormat="1" applyFont="1" applyFill="1" applyBorder="1" applyAlignment="1" applyProtection="1">
      <alignment horizontal="right"/>
      <protection hidden="1"/>
    </xf>
    <xf numFmtId="166" fontId="0" fillId="3" borderId="7" xfId="0" applyNumberFormat="1" applyFont="1" applyFill="1" applyBorder="1" applyAlignment="1" applyProtection="1">
      <alignment horizontal="right"/>
      <protection hidden="1"/>
    </xf>
    <xf numFmtId="0" fontId="0" fillId="3" borderId="7" xfId="0" applyFill="1" applyBorder="1" applyAlignment="1" applyProtection="1">
      <alignment horizontal="right"/>
      <protection hidden="1"/>
    </xf>
    <xf numFmtId="166" fontId="0" fillId="3" borderId="9" xfId="0" applyNumberFormat="1" applyFill="1" applyBorder="1" applyProtection="1">
      <protection hidden="1"/>
    </xf>
    <xf numFmtId="0" fontId="0" fillId="3" borderId="25" xfId="0" applyNumberFormat="1" applyFill="1" applyBorder="1" applyProtection="1">
      <protection hidden="1"/>
    </xf>
    <xf numFmtId="166" fontId="0" fillId="3" borderId="17" xfId="0" applyNumberFormat="1" applyFill="1" applyBorder="1" applyProtection="1">
      <protection hidden="1"/>
    </xf>
    <xf numFmtId="0" fontId="0" fillId="3" borderId="19" xfId="0" applyNumberFormat="1" applyFill="1" applyBorder="1" applyProtection="1">
      <protection hidden="1"/>
    </xf>
    <xf numFmtId="166" fontId="0" fillId="3" borderId="7" xfId="0" applyNumberFormat="1" applyFill="1" applyBorder="1" applyProtection="1">
      <protection hidden="1"/>
    </xf>
    <xf numFmtId="0" fontId="0" fillId="3" borderId="8" xfId="0" applyFill="1" applyBorder="1" applyProtection="1">
      <protection hidden="1"/>
    </xf>
    <xf numFmtId="0" fontId="0" fillId="3" borderId="25" xfId="0" applyFill="1" applyBorder="1" applyProtection="1">
      <protection hidden="1"/>
    </xf>
    <xf numFmtId="0" fontId="0" fillId="3" borderId="19" xfId="0" applyFill="1" applyBorder="1" applyProtection="1">
      <protection hidden="1"/>
    </xf>
    <xf numFmtId="1" fontId="0" fillId="3" borderId="9" xfId="0" applyNumberFormat="1" applyFill="1" applyBorder="1" applyProtection="1">
      <protection hidden="1"/>
    </xf>
    <xf numFmtId="1" fontId="0" fillId="3" borderId="17" xfId="0" applyNumberFormat="1" applyFill="1" applyBorder="1" applyProtection="1">
      <protection hidden="1"/>
    </xf>
    <xf numFmtId="1" fontId="0" fillId="3" borderId="7" xfId="0" applyNumberFormat="1" applyFill="1" applyBorder="1" applyProtection="1">
      <protection hidden="1"/>
    </xf>
    <xf numFmtId="1" fontId="0" fillId="4" borderId="9" xfId="0" applyNumberFormat="1" applyFont="1" applyFill="1" applyBorder="1" applyAlignment="1" applyProtection="1">
      <alignment horizontal="center"/>
      <protection locked="0"/>
    </xf>
    <xf numFmtId="1" fontId="0" fillId="4" borderId="17" xfId="0" applyNumberFormat="1" applyFont="1" applyFill="1" applyBorder="1" applyAlignment="1" applyProtection="1">
      <alignment horizontal="center"/>
      <protection locked="0"/>
    </xf>
    <xf numFmtId="1" fontId="0" fillId="4" borderId="7" xfId="0" applyNumberFormat="1" applyFont="1" applyFill="1" applyBorder="1" applyAlignment="1" applyProtection="1">
      <alignment horizontal="center"/>
      <protection locked="0"/>
    </xf>
    <xf numFmtId="1" fontId="0" fillId="4" borderId="9" xfId="0" applyNumberFormat="1" applyFill="1" applyBorder="1" applyProtection="1">
      <protection locked="0"/>
    </xf>
    <xf numFmtId="1" fontId="0" fillId="4" borderId="17" xfId="0" applyNumberFormat="1" applyFill="1" applyBorder="1" applyProtection="1">
      <protection locked="0"/>
    </xf>
    <xf numFmtId="1" fontId="0" fillId="4" borderId="7" xfId="0" applyNumberFormat="1" applyFill="1" applyBorder="1" applyProtection="1">
      <protection locked="0"/>
    </xf>
    <xf numFmtId="0" fontId="8" fillId="3" borderId="8" xfId="0" applyFont="1" applyFill="1" applyBorder="1" applyAlignment="1" applyProtection="1">
      <alignment horizontal="center"/>
      <protection hidden="1"/>
    </xf>
    <xf numFmtId="0" fontId="8" fillId="3" borderId="9" xfId="0" applyFont="1" applyFill="1" applyBorder="1" applyAlignment="1" applyProtection="1">
      <alignment horizontal="center"/>
      <protection hidden="1"/>
    </xf>
    <xf numFmtId="0" fontId="8" fillId="3" borderId="10" xfId="0" applyFont="1" applyFill="1" applyBorder="1" applyAlignment="1" applyProtection="1">
      <alignment horizontal="center"/>
      <protection hidden="1"/>
    </xf>
    <xf numFmtId="0" fontId="8" fillId="3" borderId="19" xfId="0" applyFont="1" applyFill="1" applyBorder="1" applyAlignment="1" applyProtection="1">
      <alignment horizontal="center"/>
      <protection hidden="1"/>
    </xf>
    <xf numFmtId="0" fontId="8" fillId="3" borderId="7" xfId="0" applyFont="1" applyFill="1" applyBorder="1" applyAlignment="1" applyProtection="1">
      <alignment horizontal="center"/>
      <protection hidden="1"/>
    </xf>
    <xf numFmtId="0" fontId="0" fillId="3" borderId="9" xfId="0" applyFont="1" applyFill="1" applyBorder="1" applyProtection="1">
      <protection hidden="1"/>
    </xf>
    <xf numFmtId="0" fontId="0" fillId="3" borderId="9" xfId="0" applyFill="1" applyBorder="1" applyAlignment="1" applyProtection="1">
      <alignment horizontal="center"/>
      <protection hidden="1"/>
    </xf>
    <xf numFmtId="0" fontId="0" fillId="3" borderId="9" xfId="0" applyFill="1" applyBorder="1" applyProtection="1">
      <protection hidden="1"/>
    </xf>
    <xf numFmtId="0" fontId="0" fillId="3" borderId="17" xfId="0" applyFont="1" applyFill="1" applyBorder="1" applyProtection="1">
      <protection hidden="1"/>
    </xf>
    <xf numFmtId="0" fontId="0" fillId="3" borderId="17" xfId="0" applyFill="1" applyBorder="1" applyAlignment="1" applyProtection="1">
      <alignment horizontal="center"/>
      <protection hidden="1"/>
    </xf>
    <xf numFmtId="0" fontId="0" fillId="3" borderId="17" xfId="0" applyFill="1" applyBorder="1" applyProtection="1">
      <protection hidden="1"/>
    </xf>
    <xf numFmtId="0" fontId="0" fillId="3" borderId="7" xfId="0" applyFont="1" applyFill="1" applyBorder="1" applyProtection="1">
      <protection hidden="1"/>
    </xf>
    <xf numFmtId="0" fontId="0" fillId="3" borderId="7" xfId="0" applyFill="1" applyBorder="1" applyAlignment="1" applyProtection="1">
      <alignment horizontal="center"/>
      <protection hidden="1"/>
    </xf>
    <xf numFmtId="0" fontId="0" fillId="3" borderId="7" xfId="0" applyFill="1" applyBorder="1" applyProtection="1">
      <protection hidden="1"/>
    </xf>
    <xf numFmtId="0" fontId="13" fillId="3" borderId="8" xfId="0" applyNumberFormat="1" applyFont="1" applyFill="1" applyBorder="1" applyProtection="1">
      <protection hidden="1"/>
    </xf>
    <xf numFmtId="166" fontId="7" fillId="3" borderId="7" xfId="0" applyNumberFormat="1" applyFont="1" applyFill="1" applyBorder="1" applyAlignment="1" applyProtection="1">
      <alignment horizontal="center" vertical="center"/>
      <protection hidden="1"/>
    </xf>
    <xf numFmtId="1" fontId="7" fillId="3" borderId="7" xfId="0" applyNumberFormat="1" applyFont="1" applyFill="1" applyBorder="1" applyAlignment="1" applyProtection="1">
      <alignment horizontal="center" vertical="center"/>
      <protection hidden="1"/>
    </xf>
    <xf numFmtId="0" fontId="1" fillId="2" borderId="14" xfId="0" applyFont="1" applyFill="1" applyBorder="1" applyProtection="1">
      <protection hidden="1"/>
    </xf>
    <xf numFmtId="0" fontId="1" fillId="2" borderId="15" xfId="0" applyFont="1" applyFill="1" applyBorder="1" applyProtection="1">
      <protection hidden="1"/>
    </xf>
    <xf numFmtId="0" fontId="1" fillId="2" borderId="15" xfId="0" applyFont="1" applyFill="1" applyBorder="1" applyAlignment="1" applyProtection="1">
      <alignment horizontal="left"/>
      <protection hidden="1"/>
    </xf>
    <xf numFmtId="0" fontId="1" fillId="2" borderId="16" xfId="0" applyFont="1" applyFill="1" applyBorder="1" applyProtection="1">
      <protection hidden="1"/>
    </xf>
    <xf numFmtId="0" fontId="1" fillId="2" borderId="1" xfId="0" applyFont="1" applyFill="1" applyBorder="1" applyAlignment="1" applyProtection="1">
      <alignment horizontal="right"/>
      <protection hidden="1"/>
    </xf>
    <xf numFmtId="0" fontId="1" fillId="2" borderId="0" xfId="0" applyFont="1" applyFill="1" applyBorder="1" applyAlignment="1" applyProtection="1">
      <protection hidden="1"/>
    </xf>
    <xf numFmtId="0" fontId="1" fillId="2" borderId="3" xfId="0" applyFont="1" applyFill="1" applyBorder="1" applyAlignment="1" applyProtection="1">
      <protection hidden="1"/>
    </xf>
    <xf numFmtId="0" fontId="1" fillId="2" borderId="3" xfId="0" applyFont="1" applyFill="1" applyBorder="1" applyProtection="1">
      <protection hidden="1"/>
    </xf>
    <xf numFmtId="0" fontId="1" fillId="2" borderId="5" xfId="0" applyFont="1" applyFill="1" applyBorder="1" applyProtection="1">
      <protection hidden="1"/>
    </xf>
    <xf numFmtId="0" fontId="1" fillId="2" borderId="5" xfId="0" applyFont="1" applyFill="1" applyBorder="1" applyAlignment="1" applyProtection="1">
      <alignment horizontal="left"/>
      <protection hidden="1"/>
    </xf>
    <xf numFmtId="0" fontId="1" fillId="2" borderId="6" xfId="0" applyFont="1" applyFill="1" applyBorder="1" applyProtection="1">
      <protection hidden="1"/>
    </xf>
    <xf numFmtId="168" fontId="5" fillId="3" borderId="0" xfId="0" applyNumberFormat="1" applyFont="1" applyFill="1" applyBorder="1" applyProtection="1">
      <protection hidden="1"/>
    </xf>
    <xf numFmtId="0" fontId="10" fillId="3" borderId="0" xfId="0" applyFont="1" applyFill="1" applyBorder="1" applyAlignment="1" applyProtection="1">
      <alignment horizontal="center"/>
      <protection hidden="1"/>
    </xf>
    <xf numFmtId="0" fontId="12" fillId="2" borderId="0" xfId="0" applyFont="1" applyFill="1" applyBorder="1" applyProtection="1">
      <protection hidden="1"/>
    </xf>
    <xf numFmtId="0" fontId="8" fillId="3" borderId="7"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0" fillId="4" borderId="7" xfId="0" applyFill="1" applyBorder="1" applyProtection="1">
      <protection locked="0"/>
    </xf>
    <xf numFmtId="166" fontId="0" fillId="4" borderId="7" xfId="0" applyNumberFormat="1" applyFill="1" applyBorder="1" applyProtection="1">
      <protection locked="0"/>
    </xf>
    <xf numFmtId="0" fontId="0" fillId="4" borderId="7" xfId="0" applyFill="1" applyBorder="1" applyAlignment="1" applyProtection="1">
      <alignment horizontal="right"/>
      <protection locked="0"/>
    </xf>
    <xf numFmtId="0" fontId="0" fillId="4" borderId="17" xfId="0" applyFill="1" applyBorder="1" applyProtection="1">
      <protection locked="0"/>
    </xf>
    <xf numFmtId="166" fontId="0" fillId="4" borderId="17" xfId="0" applyNumberFormat="1" applyFill="1" applyBorder="1" applyProtection="1">
      <protection locked="0"/>
    </xf>
    <xf numFmtId="0" fontId="0" fillId="4" borderId="17" xfId="0" applyFill="1" applyBorder="1" applyAlignment="1" applyProtection="1">
      <alignment horizontal="right"/>
      <protection locked="0"/>
    </xf>
    <xf numFmtId="0" fontId="0" fillId="3" borderId="26" xfId="0" applyFill="1" applyBorder="1" applyProtection="1">
      <protection hidden="1"/>
    </xf>
    <xf numFmtId="0" fontId="0" fillId="3" borderId="27" xfId="0" applyFill="1" applyBorder="1" applyProtection="1">
      <protection hidden="1"/>
    </xf>
    <xf numFmtId="1" fontId="0" fillId="3" borderId="27" xfId="0" applyNumberFormat="1" applyFill="1" applyBorder="1" applyProtection="1">
      <protection hidden="1"/>
    </xf>
    <xf numFmtId="166" fontId="0" fillId="3" borderId="27" xfId="0" applyNumberFormat="1" applyFill="1" applyBorder="1" applyProtection="1">
      <protection hidden="1"/>
    </xf>
    <xf numFmtId="0" fontId="0" fillId="3" borderId="27" xfId="0" applyFill="1" applyBorder="1" applyAlignment="1" applyProtection="1">
      <alignment horizontal="right"/>
      <protection hidden="1"/>
    </xf>
    <xf numFmtId="1" fontId="0" fillId="4" borderId="27" xfId="0" applyNumberFormat="1" applyFill="1" applyBorder="1" applyProtection="1">
      <protection locked="0"/>
    </xf>
    <xf numFmtId="2" fontId="0" fillId="4" borderId="28" xfId="0" applyNumberFormat="1" applyFill="1" applyBorder="1" applyAlignment="1" applyProtection="1">
      <alignment horizontal="right"/>
      <protection locked="0"/>
    </xf>
    <xf numFmtId="0" fontId="0" fillId="4" borderId="9" xfId="0" applyFill="1" applyBorder="1" applyProtection="1">
      <protection locked="0"/>
    </xf>
    <xf numFmtId="166" fontId="0" fillId="4" borderId="9" xfId="0" applyNumberFormat="1" applyFill="1" applyBorder="1" applyProtection="1">
      <protection locked="0"/>
    </xf>
    <xf numFmtId="0" fontId="0" fillId="4" borderId="9" xfId="0" applyFill="1" applyBorder="1" applyAlignment="1" applyProtection="1">
      <alignment horizontal="right"/>
      <protection locked="0"/>
    </xf>
    <xf numFmtId="0" fontId="8" fillId="3" borderId="29" xfId="0" applyFont="1" applyFill="1" applyBorder="1" applyAlignment="1" applyProtection="1">
      <alignment horizontal="center"/>
      <protection hidden="1"/>
    </xf>
    <xf numFmtId="166" fontId="0" fillId="3" borderId="30" xfId="0" applyNumberFormat="1" applyFont="1" applyFill="1" applyBorder="1" applyAlignment="1" applyProtection="1">
      <alignment horizontal="right"/>
      <protection hidden="1"/>
    </xf>
    <xf numFmtId="2" fontId="0" fillId="3" borderId="31" xfId="0" applyNumberFormat="1" applyFont="1" applyFill="1" applyBorder="1" applyAlignment="1" applyProtection="1">
      <alignment horizontal="right"/>
      <protection hidden="1"/>
    </xf>
    <xf numFmtId="2" fontId="0" fillId="3" borderId="32" xfId="0" applyNumberFormat="1" applyFont="1" applyFill="1" applyBorder="1" applyAlignment="1" applyProtection="1">
      <alignment horizontal="right"/>
      <protection hidden="1"/>
    </xf>
    <xf numFmtId="2" fontId="0" fillId="3" borderId="33" xfId="0" applyNumberFormat="1" applyFont="1" applyFill="1" applyBorder="1" applyAlignment="1" applyProtection="1">
      <alignment horizontal="right"/>
      <protection hidden="1"/>
    </xf>
    <xf numFmtId="0" fontId="8" fillId="3" borderId="15" xfId="0" applyFont="1" applyFill="1" applyBorder="1" applyAlignment="1" applyProtection="1">
      <alignment horizontal="center"/>
      <protection hidden="1"/>
    </xf>
    <xf numFmtId="0" fontId="8" fillId="3" borderId="35" xfId="0" applyFont="1" applyFill="1" applyBorder="1" applyAlignment="1" applyProtection="1">
      <alignment horizontal="center"/>
      <protection hidden="1"/>
    </xf>
    <xf numFmtId="0" fontId="0" fillId="3" borderId="30" xfId="0" applyFill="1" applyBorder="1" applyProtection="1">
      <protection hidden="1"/>
    </xf>
    <xf numFmtId="166" fontId="0" fillId="3" borderId="30" xfId="0" applyNumberFormat="1" applyFill="1" applyBorder="1" applyProtection="1">
      <protection hidden="1"/>
    </xf>
    <xf numFmtId="0" fontId="0" fillId="3" borderId="30" xfId="0" applyFill="1" applyBorder="1" applyAlignment="1" applyProtection="1">
      <alignment horizontal="right"/>
      <protection hidden="1"/>
    </xf>
    <xf numFmtId="1" fontId="0" fillId="4" borderId="30" xfId="0" applyNumberFormat="1" applyFont="1" applyFill="1" applyBorder="1" applyAlignment="1" applyProtection="1">
      <alignment horizontal="center"/>
      <protection locked="0"/>
    </xf>
    <xf numFmtId="2" fontId="0" fillId="4" borderId="37" xfId="0" applyNumberFormat="1" applyFont="1" applyFill="1" applyBorder="1" applyAlignment="1" applyProtection="1">
      <alignment horizontal="right"/>
      <protection locked="0"/>
    </xf>
    <xf numFmtId="0" fontId="8" fillId="3" borderId="7" xfId="0" applyFont="1" applyFill="1" applyBorder="1" applyAlignment="1" applyProtection="1">
      <alignment horizontal="center"/>
      <protection hidden="1"/>
    </xf>
    <xf numFmtId="0" fontId="0" fillId="3" borderId="27" xfId="0" applyFill="1" applyBorder="1" applyAlignment="1" applyProtection="1">
      <alignment horizontal="center"/>
      <protection hidden="1"/>
    </xf>
    <xf numFmtId="2" fontId="0" fillId="4" borderId="27" xfId="0" applyNumberFormat="1" applyFill="1" applyBorder="1" applyProtection="1">
      <protection locked="0"/>
    </xf>
    <xf numFmtId="0" fontId="0" fillId="2" borderId="0" xfId="0" applyFill="1" applyBorder="1" applyAlignment="1" applyProtection="1">
      <alignment horizontal="center"/>
      <protection hidden="1"/>
    </xf>
    <xf numFmtId="1" fontId="0" fillId="2" borderId="0" xfId="0" applyNumberFormat="1" applyFill="1" applyBorder="1" applyProtection="1">
      <protection hidden="1"/>
    </xf>
    <xf numFmtId="166" fontId="0" fillId="2" borderId="0" xfId="0" applyNumberFormat="1" applyFill="1" applyBorder="1" applyProtection="1">
      <protection hidden="1"/>
    </xf>
    <xf numFmtId="2" fontId="0" fillId="2" borderId="0" xfId="0" applyNumberFormat="1" applyFill="1" applyBorder="1" applyAlignment="1" applyProtection="1">
      <alignment horizontal="right"/>
      <protection hidden="1"/>
    </xf>
    <xf numFmtId="166" fontId="14" fillId="2" borderId="0" xfId="0" applyNumberFormat="1" applyFont="1" applyFill="1" applyBorder="1" applyProtection="1">
      <protection hidden="1"/>
    </xf>
    <xf numFmtId="1" fontId="0" fillId="2" borderId="0" xfId="0" applyNumberFormat="1" applyFill="1" applyBorder="1" applyProtection="1">
      <protection locked="0"/>
    </xf>
    <xf numFmtId="2" fontId="0" fillId="2" borderId="0" xfId="0" applyNumberFormat="1" applyFill="1" applyBorder="1" applyProtection="1">
      <protection locked="0"/>
    </xf>
    <xf numFmtId="2" fontId="14" fillId="2" borderId="0" xfId="0" applyNumberFormat="1" applyFont="1" applyFill="1" applyBorder="1" applyAlignment="1" applyProtection="1">
      <alignment horizontal="right"/>
      <protection hidden="1"/>
    </xf>
    <xf numFmtId="2" fontId="0" fillId="2" borderId="0" xfId="0" applyNumberFormat="1" applyFill="1" applyAlignment="1" applyProtection="1">
      <alignment horizontal="right"/>
      <protection hidden="1"/>
    </xf>
    <xf numFmtId="0" fontId="2" fillId="2" borderId="0" xfId="0" applyFont="1" applyFill="1" applyAlignment="1" applyProtection="1">
      <alignment vertical="center"/>
      <protection hidden="1"/>
    </xf>
    <xf numFmtId="0" fontId="15" fillId="2" borderId="0" xfId="0" applyFont="1" applyFill="1" applyAlignment="1" applyProtection="1">
      <alignment vertical="center"/>
      <protection hidden="1"/>
    </xf>
    <xf numFmtId="0" fontId="16" fillId="0" borderId="0" xfId="0" applyFont="1" applyProtection="1">
      <protection hidden="1"/>
    </xf>
    <xf numFmtId="0" fontId="16" fillId="5" borderId="0" xfId="0" applyFont="1" applyFill="1" applyBorder="1" applyAlignment="1" applyProtection="1">
      <alignment vertical="center"/>
      <protection hidden="1"/>
    </xf>
    <xf numFmtId="0" fontId="16" fillId="5" borderId="38" xfId="0" applyFont="1" applyFill="1" applyBorder="1" applyProtection="1">
      <protection hidden="1"/>
    </xf>
    <xf numFmtId="0" fontId="16" fillId="5" borderId="39" xfId="0" applyFont="1" applyFill="1" applyBorder="1" applyProtection="1">
      <protection hidden="1"/>
    </xf>
    <xf numFmtId="0" fontId="16" fillId="5" borderId="0" xfId="0" applyFont="1" applyFill="1" applyBorder="1" applyProtection="1">
      <protection hidden="1"/>
    </xf>
    <xf numFmtId="0" fontId="16" fillId="5" borderId="0" xfId="0" applyFont="1" applyFill="1" applyBorder="1" applyAlignment="1" applyProtection="1">
      <protection hidden="1"/>
    </xf>
    <xf numFmtId="0" fontId="16" fillId="5" borderId="40" xfId="0" applyFont="1" applyFill="1" applyBorder="1" applyProtection="1">
      <protection hidden="1"/>
    </xf>
    <xf numFmtId="0" fontId="16" fillId="5" borderId="41" xfId="0" applyFont="1" applyFill="1" applyBorder="1" applyProtection="1">
      <protection hidden="1"/>
    </xf>
    <xf numFmtId="0" fontId="16" fillId="5" borderId="42" xfId="0" applyFont="1" applyFill="1" applyBorder="1" applyProtection="1">
      <protection hidden="1"/>
    </xf>
    <xf numFmtId="0" fontId="16" fillId="5" borderId="43" xfId="0" applyFont="1" applyFill="1" applyBorder="1" applyProtection="1">
      <protection hidden="1"/>
    </xf>
    <xf numFmtId="0" fontId="16" fillId="5" borderId="44" xfId="0" applyFont="1" applyFill="1" applyBorder="1" applyProtection="1">
      <protection hidden="1"/>
    </xf>
    <xf numFmtId="0" fontId="16" fillId="5" borderId="1" xfId="0" applyFont="1" applyFill="1" applyBorder="1" applyProtection="1">
      <protection hidden="1"/>
    </xf>
    <xf numFmtId="0" fontId="16" fillId="5" borderId="3" xfId="0" applyFont="1" applyFill="1" applyBorder="1" applyProtection="1">
      <protection hidden="1"/>
    </xf>
    <xf numFmtId="2" fontId="5" fillId="3" borderId="0" xfId="0" applyNumberFormat="1" applyFont="1" applyFill="1" applyBorder="1" applyAlignment="1" applyProtection="1">
      <alignment horizontal="right"/>
      <protection hidden="1"/>
    </xf>
    <xf numFmtId="2" fontId="10" fillId="3" borderId="0" xfId="0" applyNumberFormat="1" applyFont="1" applyFill="1" applyBorder="1" applyAlignment="1" applyProtection="1">
      <alignment horizontal="center"/>
      <protection hidden="1"/>
    </xf>
    <xf numFmtId="0" fontId="16" fillId="5" borderId="2" xfId="0" applyFont="1" applyFill="1" applyBorder="1" applyProtection="1">
      <protection hidden="1"/>
    </xf>
    <xf numFmtId="0" fontId="16" fillId="5" borderId="5" xfId="0" applyFont="1" applyFill="1" applyBorder="1" applyProtection="1">
      <protection hidden="1"/>
    </xf>
    <xf numFmtId="0" fontId="16" fillId="5" borderId="6" xfId="0" applyFont="1" applyFill="1" applyBorder="1" applyProtection="1">
      <protection hidden="1"/>
    </xf>
    <xf numFmtId="0" fontId="16" fillId="5" borderId="45" xfId="0" applyFont="1" applyFill="1" applyBorder="1" applyProtection="1">
      <protection hidden="1"/>
    </xf>
    <xf numFmtId="0" fontId="16" fillId="5" borderId="46" xfId="0" applyFont="1" applyFill="1" applyBorder="1" applyProtection="1">
      <protection hidden="1"/>
    </xf>
    <xf numFmtId="0" fontId="16" fillId="5" borderId="45" xfId="0" applyFont="1" applyFill="1" applyBorder="1" applyAlignment="1" applyProtection="1">
      <alignment vertical="center"/>
      <protection hidden="1"/>
    </xf>
    <xf numFmtId="0" fontId="16" fillId="5" borderId="47" xfId="0" applyFont="1" applyFill="1" applyBorder="1" applyAlignment="1" applyProtection="1">
      <protection hidden="1"/>
    </xf>
    <xf numFmtId="0" fontId="16" fillId="5" borderId="48" xfId="0" applyFont="1" applyFill="1" applyBorder="1" applyProtection="1">
      <protection hidden="1"/>
    </xf>
    <xf numFmtId="0" fontId="16" fillId="5" borderId="49" xfId="0" applyFont="1" applyFill="1" applyBorder="1" applyProtection="1">
      <protection hidden="1"/>
    </xf>
    <xf numFmtId="0" fontId="16" fillId="5" borderId="0" xfId="0" applyFont="1" applyFill="1" applyProtection="1">
      <protection hidden="1"/>
    </xf>
    <xf numFmtId="2" fontId="16" fillId="5" borderId="0" xfId="0" applyNumberFormat="1" applyFont="1" applyFill="1" applyProtection="1">
      <protection hidden="1"/>
    </xf>
    <xf numFmtId="0" fontId="16" fillId="5" borderId="40" xfId="0" applyFont="1" applyFill="1" applyBorder="1" applyAlignment="1" applyProtection="1">
      <protection hidden="1"/>
    </xf>
    <xf numFmtId="0" fontId="16" fillId="5" borderId="42" xfId="0" applyFont="1" applyFill="1" applyBorder="1" applyAlignment="1" applyProtection="1">
      <protection hidden="1"/>
    </xf>
    <xf numFmtId="0" fontId="16" fillId="5" borderId="43" xfId="0" applyFont="1" applyFill="1" applyBorder="1" applyAlignment="1" applyProtection="1">
      <protection hidden="1"/>
    </xf>
    <xf numFmtId="0" fontId="17" fillId="5" borderId="0" xfId="0" applyFont="1" applyFill="1" applyBorder="1" applyAlignment="1" applyProtection="1">
      <alignment vertical="center"/>
      <protection hidden="1"/>
    </xf>
    <xf numFmtId="0" fontId="17" fillId="5" borderId="1" xfId="0" applyFont="1" applyFill="1" applyBorder="1" applyAlignment="1" applyProtection="1">
      <alignment vertical="center"/>
      <protection hidden="1"/>
    </xf>
    <xf numFmtId="0" fontId="17" fillId="5" borderId="3" xfId="0" applyFont="1" applyFill="1" applyBorder="1" applyAlignment="1" applyProtection="1">
      <alignment vertical="center"/>
      <protection hidden="1"/>
    </xf>
    <xf numFmtId="2" fontId="16" fillId="5" borderId="43" xfId="0" applyNumberFormat="1" applyFont="1" applyFill="1" applyBorder="1" applyAlignment="1" applyProtection="1">
      <protection hidden="1"/>
    </xf>
    <xf numFmtId="2" fontId="16" fillId="5" borderId="0" xfId="0" applyNumberFormat="1" applyFont="1" applyFill="1" applyBorder="1" applyAlignment="1" applyProtection="1">
      <protection hidden="1"/>
    </xf>
    <xf numFmtId="0" fontId="18" fillId="5" borderId="0" xfId="0" applyFont="1" applyFill="1" applyProtection="1">
      <protection hidden="1"/>
    </xf>
    <xf numFmtId="0" fontId="17" fillId="5" borderId="1" xfId="0" applyFont="1" applyFill="1" applyBorder="1" applyAlignment="1" applyProtection="1">
      <alignment horizontal="center" vertical="center"/>
      <protection hidden="1"/>
    </xf>
    <xf numFmtId="0" fontId="17" fillId="5" borderId="3" xfId="0" applyFont="1" applyFill="1" applyBorder="1" applyAlignment="1" applyProtection="1">
      <alignment horizontal="center" vertical="center"/>
      <protection hidden="1"/>
    </xf>
    <xf numFmtId="0" fontId="5" fillId="2" borderId="0" xfId="0" applyFont="1" applyFill="1" applyBorder="1" applyAlignment="1" applyProtection="1">
      <alignment horizontal="center"/>
      <protection hidden="1"/>
    </xf>
    <xf numFmtId="0" fontId="0" fillId="5" borderId="0" xfId="0" applyFill="1" applyBorder="1" applyProtection="1">
      <protection hidden="1"/>
    </xf>
    <xf numFmtId="0" fontId="0" fillId="5" borderId="3" xfId="0" applyFill="1" applyBorder="1" applyProtection="1">
      <protection hidden="1"/>
    </xf>
    <xf numFmtId="0" fontId="0" fillId="5" borderId="50" xfId="0" applyFill="1" applyBorder="1" applyProtection="1">
      <protection hidden="1"/>
    </xf>
    <xf numFmtId="0" fontId="0" fillId="5" borderId="51" xfId="0" applyFill="1" applyBorder="1" applyProtection="1">
      <protection hidden="1"/>
    </xf>
    <xf numFmtId="0" fontId="0" fillId="5" borderId="52" xfId="0" applyFill="1" applyBorder="1" applyProtection="1">
      <protection hidden="1"/>
    </xf>
    <xf numFmtId="0" fontId="0" fillId="5" borderId="1" xfId="0" applyFill="1" applyBorder="1" applyProtection="1">
      <protection hidden="1"/>
    </xf>
    <xf numFmtId="0" fontId="0" fillId="5" borderId="0" xfId="0" applyFill="1" applyProtection="1">
      <protection hidden="1"/>
    </xf>
    <xf numFmtId="2" fontId="14" fillId="4" borderId="9" xfId="0" applyNumberFormat="1" applyFont="1" applyFill="1" applyBorder="1" applyProtection="1">
      <protection locked="0"/>
    </xf>
    <xf numFmtId="2" fontId="13" fillId="3" borderId="9" xfId="0" applyNumberFormat="1" applyFont="1" applyFill="1" applyBorder="1" applyProtection="1">
      <protection hidden="1"/>
    </xf>
    <xf numFmtId="2" fontId="13" fillId="3" borderId="17" xfId="0" applyNumberFormat="1" applyFont="1" applyFill="1" applyBorder="1" applyProtection="1">
      <protection hidden="1"/>
    </xf>
    <xf numFmtId="2" fontId="13" fillId="3" borderId="7" xfId="0" applyNumberFormat="1" applyFont="1" applyFill="1" applyBorder="1" applyProtection="1">
      <protection hidden="1"/>
    </xf>
    <xf numFmtId="2" fontId="13" fillId="3" borderId="27" xfId="0" applyNumberFormat="1" applyFont="1" applyFill="1" applyBorder="1" applyProtection="1">
      <protection hidden="1"/>
    </xf>
    <xf numFmtId="2" fontId="13" fillId="3" borderId="10" xfId="0" applyNumberFormat="1" applyFont="1" applyFill="1" applyBorder="1" applyAlignment="1" applyProtection="1">
      <alignment horizontal="right"/>
      <protection hidden="1"/>
    </xf>
    <xf numFmtId="2" fontId="13" fillId="3" borderId="18" xfId="0" applyNumberFormat="1" applyFont="1" applyFill="1" applyBorder="1" applyAlignment="1" applyProtection="1">
      <alignment horizontal="right"/>
      <protection hidden="1"/>
    </xf>
    <xf numFmtId="2" fontId="13" fillId="3" borderId="4" xfId="0" applyNumberFormat="1" applyFont="1" applyFill="1" applyBorder="1" applyAlignment="1" applyProtection="1">
      <alignment horizontal="right"/>
      <protection hidden="1"/>
    </xf>
    <xf numFmtId="2" fontId="13" fillId="3" borderId="28" xfId="0" applyNumberFormat="1" applyFont="1" applyFill="1" applyBorder="1" applyAlignment="1" applyProtection="1">
      <alignment horizontal="right"/>
      <protection hidden="1"/>
    </xf>
    <xf numFmtId="0" fontId="19" fillId="2" borderId="0" xfId="0" applyFont="1" applyFill="1"/>
    <xf numFmtId="2" fontId="13" fillId="3" borderId="30" xfId="0" applyNumberFormat="1" applyFont="1" applyFill="1" applyBorder="1" applyProtection="1">
      <protection hidden="1"/>
    </xf>
    <xf numFmtId="0" fontId="4" fillId="2" borderId="0" xfId="2" applyFill="1" applyAlignment="1" applyProtection="1">
      <protection hidden="1"/>
    </xf>
    <xf numFmtId="0" fontId="0" fillId="2" borderId="0" xfId="0" applyFill="1" applyAlignment="1" applyProtection="1">
      <protection hidden="1"/>
    </xf>
    <xf numFmtId="0" fontId="4" fillId="5" borderId="0" xfId="2" applyFill="1" applyAlignment="1" applyProtection="1">
      <protection hidden="1"/>
    </xf>
    <xf numFmtId="0" fontId="19" fillId="5" borderId="0" xfId="0" applyFont="1" applyFill="1" applyProtection="1">
      <protection hidden="1"/>
    </xf>
    <xf numFmtId="0" fontId="5" fillId="2" borderId="0" xfId="0" quotePrefix="1" applyFont="1" applyFill="1" applyBorder="1" applyProtection="1">
      <protection hidden="1"/>
    </xf>
    <xf numFmtId="0" fontId="14" fillId="5" borderId="0" xfId="0" applyFont="1" applyFill="1" applyBorder="1" applyAlignment="1" applyProtection="1">
      <alignment vertical="center"/>
      <protection hidden="1"/>
    </xf>
    <xf numFmtId="0" fontId="14" fillId="5" borderId="3" xfId="0" applyFont="1" applyFill="1" applyBorder="1" applyAlignment="1" applyProtection="1">
      <alignment vertical="center"/>
      <protection hidden="1"/>
    </xf>
    <xf numFmtId="0" fontId="20" fillId="5" borderId="0" xfId="0" applyFont="1" applyFill="1" applyBorder="1" applyAlignment="1" applyProtection="1">
      <alignment vertical="center"/>
      <protection hidden="1"/>
    </xf>
    <xf numFmtId="0" fontId="14" fillId="5" borderId="1" xfId="0" applyFont="1" applyFill="1" applyBorder="1" applyAlignment="1" applyProtection="1">
      <alignment vertical="center"/>
      <protection hidden="1"/>
    </xf>
    <xf numFmtId="2" fontId="14" fillId="4" borderId="17" xfId="0" applyNumberFormat="1" applyFont="1" applyFill="1" applyBorder="1" applyProtection="1">
      <protection locked="0"/>
    </xf>
    <xf numFmtId="2" fontId="14" fillId="4" borderId="7" xfId="0" applyNumberFormat="1" applyFont="1" applyFill="1" applyBorder="1" applyProtection="1">
      <protection locked="0"/>
    </xf>
    <xf numFmtId="166" fontId="14" fillId="4" borderId="9" xfId="0" applyNumberFormat="1" applyFont="1" applyFill="1" applyBorder="1" applyProtection="1">
      <protection locked="0"/>
    </xf>
    <xf numFmtId="166" fontId="14" fillId="4" borderId="17" xfId="0" applyNumberFormat="1" applyFont="1" applyFill="1" applyBorder="1" applyProtection="1">
      <protection locked="0"/>
    </xf>
    <xf numFmtId="166" fontId="14" fillId="4" borderId="7" xfId="0" applyNumberFormat="1" applyFont="1" applyFill="1" applyBorder="1" applyProtection="1">
      <protection locked="0"/>
    </xf>
    <xf numFmtId="2" fontId="16" fillId="5" borderId="0" xfId="0" applyNumberFormat="1" applyFont="1" applyFill="1" applyBorder="1" applyAlignment="1" applyProtection="1">
      <alignment vertical="center"/>
      <protection hidden="1"/>
    </xf>
    <xf numFmtId="2" fontId="16" fillId="7" borderId="0" xfId="0" applyNumberFormat="1" applyFont="1" applyFill="1" applyBorder="1" applyAlignment="1" applyProtection="1">
      <alignment vertical="center"/>
      <protection hidden="1"/>
    </xf>
    <xf numFmtId="2" fontId="16" fillId="7" borderId="0" xfId="0" applyNumberFormat="1" applyFont="1" applyFill="1" applyBorder="1" applyAlignment="1" applyProtection="1">
      <protection hidden="1"/>
    </xf>
    <xf numFmtId="2" fontId="16" fillId="6" borderId="0" xfId="0" applyNumberFormat="1" applyFont="1" applyFill="1" applyBorder="1" applyProtection="1">
      <protection hidden="1"/>
    </xf>
    <xf numFmtId="2" fontId="16" fillId="6" borderId="0" xfId="0" applyNumberFormat="1" applyFont="1" applyFill="1" applyBorder="1" applyAlignment="1" applyProtection="1">
      <protection hidden="1"/>
    </xf>
    <xf numFmtId="2" fontId="16" fillId="5" borderId="0" xfId="0" applyNumberFormat="1" applyFont="1" applyFill="1" applyBorder="1" applyProtection="1">
      <protection hidden="1"/>
    </xf>
    <xf numFmtId="2" fontId="0" fillId="4" borderId="30" xfId="0" applyNumberFormat="1" applyFill="1" applyBorder="1" applyProtection="1">
      <protection locked="0"/>
    </xf>
    <xf numFmtId="1" fontId="0" fillId="4" borderId="17" xfId="0" applyNumberFormat="1" applyFill="1" applyBorder="1" applyAlignment="1" applyProtection="1">
      <alignment vertical="center"/>
      <protection locked="0"/>
    </xf>
    <xf numFmtId="1" fontId="0" fillId="4" borderId="7" xfId="0" applyNumberFormat="1" applyFill="1" applyBorder="1" applyAlignment="1" applyProtection="1">
      <alignment vertical="center"/>
      <protection locked="0"/>
    </xf>
    <xf numFmtId="1" fontId="14" fillId="4" borderId="17" xfId="0" applyNumberFormat="1" applyFont="1" applyFill="1" applyBorder="1" applyAlignment="1" applyProtection="1">
      <alignment vertical="center"/>
      <protection locked="0"/>
    </xf>
    <xf numFmtId="1" fontId="14" fillId="4" borderId="7" xfId="0" applyNumberFormat="1" applyFont="1" applyFill="1" applyBorder="1" applyAlignment="1" applyProtection="1">
      <alignment vertical="center"/>
      <protection locked="0"/>
    </xf>
    <xf numFmtId="0" fontId="0" fillId="2" borderId="0" xfId="0" applyFill="1"/>
    <xf numFmtId="0" fontId="22" fillId="2" borderId="1"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17" fillId="5" borderId="0" xfId="0" applyFont="1" applyFill="1" applyBorder="1" applyAlignment="1" applyProtection="1">
      <alignment horizontal="center" vertical="center"/>
      <protection hidden="1"/>
    </xf>
    <xf numFmtId="0" fontId="16" fillId="5" borderId="0" xfId="0" applyFont="1" applyFill="1" applyBorder="1" applyAlignment="1" applyProtection="1">
      <alignment horizontal="center" vertical="center"/>
      <protection hidden="1"/>
    </xf>
    <xf numFmtId="2" fontId="16" fillId="6" borderId="0" xfId="0" applyNumberFormat="1" applyFont="1" applyFill="1" applyBorder="1" applyAlignment="1" applyProtection="1">
      <alignment horizontal="center"/>
      <protection hidden="1"/>
    </xf>
    <xf numFmtId="0" fontId="16" fillId="5" borderId="47" xfId="0" applyFont="1" applyFill="1" applyBorder="1" applyAlignment="1" applyProtection="1">
      <alignment horizontal="center"/>
      <protection hidden="1"/>
    </xf>
    <xf numFmtId="0" fontId="16" fillId="5" borderId="0" xfId="0" applyFont="1" applyFill="1" applyBorder="1" applyAlignment="1" applyProtection="1">
      <alignment horizontal="center"/>
      <protection hidden="1"/>
    </xf>
    <xf numFmtId="0" fontId="16" fillId="5" borderId="3" xfId="0" applyFont="1" applyFill="1" applyBorder="1" applyAlignment="1" applyProtection="1">
      <alignment horizontal="center" vertical="center"/>
      <protection hidden="1"/>
    </xf>
    <xf numFmtId="2" fontId="16" fillId="5" borderId="0" xfId="0" applyNumberFormat="1" applyFont="1" applyFill="1" applyBorder="1" applyAlignment="1" applyProtection="1">
      <alignment horizontal="center" vertical="center"/>
      <protection hidden="1"/>
    </xf>
    <xf numFmtId="0" fontId="16" fillId="5" borderId="3" xfId="0" applyFont="1" applyFill="1" applyBorder="1" applyAlignment="1" applyProtection="1">
      <alignment horizontal="center"/>
      <protection hidden="1"/>
    </xf>
    <xf numFmtId="2" fontId="0" fillId="4" borderId="9" xfId="0" applyNumberFormat="1" applyFont="1" applyFill="1" applyBorder="1" applyAlignment="1" applyProtection="1">
      <alignment horizontal="center"/>
      <protection locked="0"/>
    </xf>
    <xf numFmtId="2" fontId="14" fillId="4" borderId="32" xfId="0" applyNumberFormat="1" applyFont="1" applyFill="1" applyBorder="1" applyAlignment="1" applyProtection="1">
      <alignment vertical="center"/>
      <protection locked="0"/>
    </xf>
    <xf numFmtId="2" fontId="0" fillId="4" borderId="30" xfId="0" applyNumberFormat="1" applyFont="1" applyFill="1" applyBorder="1" applyAlignment="1" applyProtection="1">
      <alignment horizontal="center"/>
      <protection locked="0"/>
    </xf>
    <xf numFmtId="2" fontId="9" fillId="3" borderId="5" xfId="0" applyNumberFormat="1" applyFont="1" applyFill="1" applyBorder="1" applyProtection="1">
      <protection hidden="1"/>
    </xf>
    <xf numFmtId="164" fontId="10" fillId="3" borderId="5" xfId="0" applyNumberFormat="1" applyFont="1" applyFill="1" applyBorder="1" applyAlignment="1" applyProtection="1">
      <protection hidden="1"/>
    </xf>
    <xf numFmtId="0" fontId="10" fillId="3" borderId="6" xfId="0" applyFont="1" applyFill="1" applyBorder="1" applyAlignment="1" applyProtection="1">
      <alignment horizontal="left"/>
      <protection hidden="1"/>
    </xf>
    <xf numFmtId="0" fontId="9" fillId="3" borderId="5" xfId="0" applyFont="1" applyFill="1" applyBorder="1" applyProtection="1">
      <protection hidden="1"/>
    </xf>
    <xf numFmtId="2" fontId="10" fillId="3" borderId="0" xfId="0" applyNumberFormat="1" applyFont="1" applyFill="1" applyBorder="1" applyAlignment="1" applyProtection="1">
      <alignment horizontal="center" vertical="center"/>
      <protection hidden="1"/>
    </xf>
    <xf numFmtId="0" fontId="12" fillId="2" borderId="0" xfId="0" applyFont="1" applyFill="1" applyBorder="1" applyProtection="1"/>
    <xf numFmtId="0" fontId="0" fillId="4" borderId="17"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3" borderId="58" xfId="0" applyFill="1" applyBorder="1" applyProtection="1">
      <protection hidden="1"/>
    </xf>
    <xf numFmtId="0" fontId="0" fillId="3" borderId="59" xfId="0" applyFill="1" applyBorder="1" applyProtection="1">
      <protection hidden="1"/>
    </xf>
    <xf numFmtId="0" fontId="22" fillId="2" borderId="3" xfId="0" applyFont="1" applyFill="1" applyBorder="1" applyAlignment="1" applyProtection="1">
      <alignment horizontal="center" vertical="center"/>
      <protection locked="0"/>
    </xf>
    <xf numFmtId="0" fontId="0" fillId="4" borderId="30" xfId="0" applyFill="1" applyBorder="1" applyProtection="1">
      <protection locked="0"/>
    </xf>
    <xf numFmtId="1" fontId="0" fillId="4" borderId="30" xfId="0" applyNumberFormat="1" applyFill="1" applyBorder="1" applyProtection="1">
      <protection locked="0"/>
    </xf>
    <xf numFmtId="166" fontId="0" fillId="4" borderId="30" xfId="0" applyNumberFormat="1" applyFill="1" applyBorder="1" applyProtection="1">
      <protection locked="0"/>
    </xf>
    <xf numFmtId="166" fontId="14" fillId="4" borderId="30" xfId="0" applyNumberFormat="1" applyFont="1" applyFill="1" applyBorder="1" applyProtection="1">
      <protection locked="0"/>
    </xf>
    <xf numFmtId="2" fontId="14" fillId="4" borderId="30" xfId="0" applyNumberFormat="1" applyFont="1" applyFill="1" applyBorder="1" applyProtection="1">
      <protection locked="0"/>
    </xf>
    <xf numFmtId="0" fontId="0" fillId="4" borderId="30" xfId="0" applyFill="1" applyBorder="1" applyAlignment="1" applyProtection="1">
      <alignment horizontal="right"/>
      <protection locked="0"/>
    </xf>
    <xf numFmtId="2" fontId="0" fillId="4" borderId="37" xfId="0" applyNumberFormat="1" applyFill="1" applyBorder="1" applyAlignment="1" applyProtection="1">
      <alignment horizontal="right"/>
      <protection locked="0"/>
    </xf>
    <xf numFmtId="0" fontId="0" fillId="4" borderId="25" xfId="0" applyFill="1" applyBorder="1" applyProtection="1">
      <protection locked="0"/>
    </xf>
    <xf numFmtId="0" fontId="0" fillId="4" borderId="7" xfId="0" applyFill="1" applyBorder="1" applyAlignment="1" applyProtection="1">
      <alignment horizontal="center"/>
      <protection locked="0"/>
    </xf>
    <xf numFmtId="0" fontId="0" fillId="4" borderId="12" xfId="0" applyFill="1" applyBorder="1" applyProtection="1">
      <protection locked="0"/>
    </xf>
    <xf numFmtId="1" fontId="0" fillId="4" borderId="12" xfId="0" applyNumberFormat="1" applyFill="1" applyBorder="1" applyProtection="1">
      <protection locked="0"/>
    </xf>
    <xf numFmtId="166" fontId="0" fillId="4" borderId="12" xfId="0" applyNumberFormat="1" applyFill="1" applyBorder="1" applyProtection="1">
      <protection locked="0"/>
    </xf>
    <xf numFmtId="166" fontId="14" fillId="4" borderId="12" xfId="0" applyNumberFormat="1" applyFont="1" applyFill="1" applyBorder="1" applyProtection="1">
      <protection locked="0"/>
    </xf>
    <xf numFmtId="2" fontId="14" fillId="4" borderId="12" xfId="0" applyNumberFormat="1" applyFont="1" applyFill="1" applyBorder="1" applyProtection="1">
      <protection locked="0"/>
    </xf>
    <xf numFmtId="0" fontId="0" fillId="4" borderId="12" xfId="0" applyFill="1" applyBorder="1" applyAlignment="1" applyProtection="1">
      <alignment horizontal="right"/>
      <protection locked="0"/>
    </xf>
    <xf numFmtId="2" fontId="0" fillId="4" borderId="12" xfId="0" applyNumberFormat="1" applyFill="1" applyBorder="1" applyProtection="1">
      <protection locked="0"/>
    </xf>
    <xf numFmtId="2" fontId="0" fillId="4" borderId="13" xfId="0" applyNumberFormat="1" applyFill="1" applyBorder="1" applyAlignment="1" applyProtection="1">
      <alignment horizontal="right"/>
      <protection locked="0"/>
    </xf>
    <xf numFmtId="0" fontId="0" fillId="3" borderId="58" xfId="0" applyFont="1" applyFill="1" applyBorder="1" applyProtection="1">
      <protection hidden="1"/>
    </xf>
    <xf numFmtId="0" fontId="0" fillId="3" borderId="59" xfId="0" applyFont="1" applyFill="1" applyBorder="1" applyProtection="1">
      <protection hidden="1"/>
    </xf>
    <xf numFmtId="0" fontId="0" fillId="3" borderId="60" xfId="0" applyFont="1" applyFill="1" applyBorder="1" applyProtection="1">
      <protection hidden="1"/>
    </xf>
    <xf numFmtId="0" fontId="0" fillId="3" borderId="49" xfId="0" applyFont="1" applyFill="1" applyBorder="1" applyProtection="1">
      <protection hidden="1"/>
    </xf>
    <xf numFmtId="0" fontId="0" fillId="3" borderId="60" xfId="0" applyFill="1" applyBorder="1" applyProtection="1">
      <protection hidden="1"/>
    </xf>
    <xf numFmtId="0" fontId="0" fillId="3" borderId="52" xfId="0" applyFill="1" applyBorder="1" applyProtection="1">
      <protection hidden="1"/>
    </xf>
    <xf numFmtId="0" fontId="0" fillId="4" borderId="58" xfId="0" applyFill="1" applyBorder="1" applyProtection="1">
      <protection locked="0"/>
    </xf>
    <xf numFmtId="0" fontId="0" fillId="4" borderId="59" xfId="0" applyFill="1" applyBorder="1" applyProtection="1">
      <protection locked="0"/>
    </xf>
    <xf numFmtId="0" fontId="0" fillId="4" borderId="60" xfId="0" applyFill="1" applyBorder="1" applyProtection="1">
      <protection locked="0"/>
    </xf>
    <xf numFmtId="0" fontId="0" fillId="4" borderId="47" xfId="0" applyFill="1" applyBorder="1" applyProtection="1">
      <protection locked="0"/>
    </xf>
    <xf numFmtId="0" fontId="8" fillId="3" borderId="57" xfId="0" applyFont="1" applyFill="1" applyBorder="1" applyAlignment="1" applyProtection="1">
      <alignment horizontal="center"/>
      <protection hidden="1"/>
    </xf>
    <xf numFmtId="0" fontId="8" fillId="3" borderId="53" xfId="0" applyFont="1" applyFill="1" applyBorder="1" applyAlignment="1" applyProtection="1">
      <alignment horizontal="center"/>
      <protection hidden="1"/>
    </xf>
    <xf numFmtId="0" fontId="0" fillId="3" borderId="71" xfId="0" applyFont="1" applyFill="1" applyBorder="1" applyAlignment="1" applyProtection="1">
      <alignment horizontal="right"/>
      <protection hidden="1"/>
    </xf>
    <xf numFmtId="0" fontId="0" fillId="3" borderId="72" xfId="0" applyFont="1" applyFill="1" applyBorder="1" applyAlignment="1" applyProtection="1">
      <alignment horizontal="right"/>
      <protection hidden="1"/>
    </xf>
    <xf numFmtId="0" fontId="0" fillId="3" borderId="73" xfId="0" applyFont="1" applyFill="1" applyBorder="1" applyAlignment="1" applyProtection="1">
      <alignment horizontal="right"/>
      <protection hidden="1"/>
    </xf>
    <xf numFmtId="0" fontId="0" fillId="3" borderId="74" xfId="0" applyFont="1" applyFill="1" applyBorder="1" applyAlignment="1" applyProtection="1">
      <alignment horizontal="right"/>
      <protection hidden="1"/>
    </xf>
    <xf numFmtId="0" fontId="0" fillId="3" borderId="71" xfId="0" applyNumberFormat="1" applyFill="1" applyBorder="1" applyProtection="1">
      <protection hidden="1"/>
    </xf>
    <xf numFmtId="0" fontId="0" fillId="3" borderId="72" xfId="0" applyNumberFormat="1" applyFill="1" applyBorder="1" applyProtection="1">
      <protection hidden="1"/>
    </xf>
    <xf numFmtId="0" fontId="13" fillId="3" borderId="72" xfId="0" applyNumberFormat="1" applyFont="1" applyFill="1" applyBorder="1" applyProtection="1">
      <protection hidden="1"/>
    </xf>
    <xf numFmtId="0" fontId="0" fillId="3" borderId="73" xfId="0" applyNumberFormat="1" applyFill="1" applyBorder="1" applyProtection="1">
      <protection hidden="1"/>
    </xf>
    <xf numFmtId="0" fontId="0" fillId="3" borderId="71" xfId="0" applyFill="1" applyBorder="1" applyProtection="1">
      <protection hidden="1"/>
    </xf>
    <xf numFmtId="0" fontId="0" fillId="3" borderId="72" xfId="0" applyFill="1" applyBorder="1" applyProtection="1">
      <protection hidden="1"/>
    </xf>
    <xf numFmtId="0" fontId="0" fillId="3" borderId="73" xfId="0" applyFill="1" applyBorder="1" applyProtection="1">
      <protection hidden="1"/>
    </xf>
    <xf numFmtId="0" fontId="0" fillId="3" borderId="75" xfId="0" applyFill="1" applyBorder="1" applyProtection="1">
      <protection hidden="1"/>
    </xf>
    <xf numFmtId="0" fontId="0" fillId="3" borderId="74" xfId="0" applyFill="1" applyBorder="1" applyProtection="1">
      <protection hidden="1"/>
    </xf>
    <xf numFmtId="2" fontId="0" fillId="4" borderId="31" xfId="0" applyNumberFormat="1" applyFill="1" applyBorder="1" applyAlignment="1" applyProtection="1">
      <alignment horizontal="right"/>
      <protection locked="0"/>
    </xf>
    <xf numFmtId="2" fontId="0" fillId="4" borderId="32" xfId="0" applyNumberFormat="1" applyFill="1" applyBorder="1" applyAlignment="1" applyProtection="1">
      <alignment horizontal="right"/>
      <protection locked="0"/>
    </xf>
    <xf numFmtId="2" fontId="0" fillId="4" borderId="33" xfId="0" applyNumberFormat="1" applyFill="1" applyBorder="1" applyAlignment="1" applyProtection="1">
      <alignment horizontal="right"/>
      <protection locked="0"/>
    </xf>
    <xf numFmtId="0" fontId="12" fillId="2" borderId="0" xfId="0" applyFont="1" applyFill="1" applyBorder="1" applyAlignment="1" applyProtection="1"/>
    <xf numFmtId="167" fontId="9" fillId="4" borderId="57" xfId="1" applyNumberFormat="1" applyFont="1" applyFill="1" applyBorder="1" applyProtection="1">
      <protection locked="0"/>
    </xf>
    <xf numFmtId="0" fontId="0" fillId="2" borderId="1" xfId="0" applyFill="1" applyBorder="1" applyAlignment="1" applyProtection="1">
      <protection hidden="1"/>
    </xf>
    <xf numFmtId="0" fontId="0" fillId="4" borderId="49" xfId="0" applyFill="1" applyBorder="1" applyProtection="1">
      <protection locked="0"/>
    </xf>
    <xf numFmtId="2" fontId="13" fillId="3" borderId="17" xfId="0" applyNumberFormat="1" applyFont="1" applyFill="1" applyBorder="1" applyAlignment="1" applyProtection="1">
      <alignment horizontal="right"/>
      <protection hidden="1"/>
    </xf>
    <xf numFmtId="1" fontId="0" fillId="3" borderId="31" xfId="0" applyNumberFormat="1" applyFill="1" applyBorder="1" applyProtection="1">
      <protection hidden="1"/>
    </xf>
    <xf numFmtId="1" fontId="0" fillId="3" borderId="32" xfId="0" applyNumberFormat="1" applyFill="1" applyBorder="1" applyProtection="1">
      <protection hidden="1"/>
    </xf>
    <xf numFmtId="1" fontId="0" fillId="3" borderId="50" xfId="0" applyNumberFormat="1" applyFill="1" applyBorder="1" applyProtection="1">
      <protection hidden="1"/>
    </xf>
    <xf numFmtId="1" fontId="0" fillId="3" borderId="8" xfId="0" applyNumberFormat="1" applyFill="1" applyBorder="1" applyProtection="1">
      <protection hidden="1"/>
    </xf>
    <xf numFmtId="1" fontId="0" fillId="3" borderId="25" xfId="0" applyNumberFormat="1" applyFill="1" applyBorder="1" applyProtection="1">
      <protection hidden="1"/>
    </xf>
    <xf numFmtId="1" fontId="0" fillId="3" borderId="26" xfId="0" applyNumberFormat="1" applyFill="1" applyBorder="1" applyProtection="1">
      <protection hidden="1"/>
    </xf>
    <xf numFmtId="2" fontId="13" fillId="3" borderId="9" xfId="0" applyNumberFormat="1" applyFont="1" applyFill="1" applyBorder="1" applyAlignment="1" applyProtection="1">
      <alignment horizontal="right"/>
      <protection hidden="1"/>
    </xf>
    <xf numFmtId="2" fontId="13" fillId="3" borderId="7" xfId="0" applyNumberFormat="1" applyFont="1" applyFill="1" applyBorder="1" applyAlignment="1" applyProtection="1">
      <alignment horizontal="right"/>
      <protection hidden="1"/>
    </xf>
    <xf numFmtId="0" fontId="12" fillId="2" borderId="0" xfId="0" applyFont="1" applyFill="1" applyBorder="1" applyAlignment="1" applyProtection="1">
      <protection locked="0"/>
    </xf>
    <xf numFmtId="0" fontId="11" fillId="2" borderId="1" xfId="0" applyFont="1" applyFill="1" applyBorder="1" applyAlignment="1" applyProtection="1">
      <protection hidden="1"/>
    </xf>
    <xf numFmtId="0" fontId="11" fillId="2" borderId="0" xfId="0" applyFont="1" applyFill="1" applyBorder="1" applyAlignment="1" applyProtection="1">
      <protection hidden="1"/>
    </xf>
    <xf numFmtId="0" fontId="11" fillId="2" borderId="3" xfId="0" applyFont="1" applyFill="1" applyBorder="1" applyAlignment="1" applyProtection="1">
      <protection hidden="1"/>
    </xf>
    <xf numFmtId="2" fontId="5" fillId="3" borderId="0" xfId="1" applyNumberFormat="1" applyFont="1" applyFill="1" applyBorder="1" applyAlignment="1" applyProtection="1">
      <protection hidden="1"/>
    </xf>
    <xf numFmtId="0" fontId="5" fillId="3" borderId="0" xfId="1" applyNumberFormat="1" applyFont="1" applyFill="1" applyBorder="1" applyAlignment="1" applyProtection="1">
      <protection hidden="1"/>
    </xf>
    <xf numFmtId="0" fontId="7" fillId="3" borderId="17" xfId="0" applyFont="1" applyFill="1" applyBorder="1" applyAlignment="1" applyProtection="1">
      <alignment horizontal="center" vertical="center"/>
      <protection hidden="1"/>
    </xf>
    <xf numFmtId="0" fontId="7" fillId="3" borderId="25" xfId="0" applyFont="1" applyFill="1" applyBorder="1" applyAlignment="1" applyProtection="1">
      <alignment horizontal="center" vertical="center"/>
      <protection hidden="1"/>
    </xf>
    <xf numFmtId="0" fontId="7" fillId="3" borderId="18" xfId="0" applyFont="1" applyFill="1" applyBorder="1" applyAlignment="1" applyProtection="1">
      <alignment horizontal="center" vertical="center"/>
      <protection hidden="1"/>
    </xf>
    <xf numFmtId="0" fontId="19" fillId="2" borderId="0" xfId="0" applyFont="1" applyFill="1" applyAlignment="1">
      <alignment horizontal="center"/>
    </xf>
    <xf numFmtId="169" fontId="8" fillId="2" borderId="0" xfId="0" applyNumberFormat="1" applyFont="1" applyFill="1" applyBorder="1" applyAlignment="1" applyProtection="1">
      <alignment horizontal="center" vertical="center"/>
      <protection hidden="1"/>
    </xf>
    <xf numFmtId="0" fontId="4" fillId="2" borderId="0" xfId="2" applyFill="1" applyAlignment="1" applyProtection="1">
      <alignment horizontal="center" vertical="center"/>
      <protection hidden="1"/>
    </xf>
    <xf numFmtId="0" fontId="24" fillId="2" borderId="0" xfId="0" applyFont="1" applyFill="1" applyAlignment="1" applyProtection="1">
      <alignment horizontal="center"/>
      <protection hidden="1"/>
    </xf>
    <xf numFmtId="0" fontId="21" fillId="3" borderId="20" xfId="0" applyFont="1" applyFill="1" applyBorder="1" applyAlignment="1" applyProtection="1">
      <alignment horizontal="center" vertical="center"/>
      <protection hidden="1"/>
    </xf>
    <xf numFmtId="0" fontId="21" fillId="3" borderId="22" xfId="0" applyFont="1" applyFill="1" applyBorder="1" applyAlignment="1" applyProtection="1">
      <alignment horizontal="center" vertical="center"/>
      <protection hidden="1"/>
    </xf>
    <xf numFmtId="0" fontId="21" fillId="3" borderId="23" xfId="0" applyFont="1" applyFill="1" applyBorder="1" applyAlignment="1" applyProtection="1">
      <alignment horizontal="center" vertical="center"/>
      <protection hidden="1"/>
    </xf>
    <xf numFmtId="0" fontId="21" fillId="3" borderId="24"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protection hidden="1"/>
    </xf>
    <xf numFmtId="0" fontId="11" fillId="2" borderId="0" xfId="0" applyFont="1" applyFill="1" applyBorder="1" applyAlignment="1" applyProtection="1">
      <alignment horizontal="center"/>
      <protection hidden="1"/>
    </xf>
    <xf numFmtId="0" fontId="11" fillId="2" borderId="3" xfId="0" applyFont="1" applyFill="1" applyBorder="1" applyAlignment="1" applyProtection="1">
      <alignment horizontal="center"/>
      <protection hidden="1"/>
    </xf>
    <xf numFmtId="0" fontId="1" fillId="3" borderId="0" xfId="0" applyFont="1" applyFill="1" applyBorder="1" applyAlignment="1" applyProtection="1">
      <alignment horizontal="left"/>
      <protection hidden="1"/>
    </xf>
    <xf numFmtId="0" fontId="10" fillId="2" borderId="0" xfId="0" applyFont="1" applyFill="1" applyBorder="1" applyAlignment="1" applyProtection="1">
      <alignment horizontal="center"/>
      <protection hidden="1"/>
    </xf>
    <xf numFmtId="0" fontId="11" fillId="3" borderId="0" xfId="0" applyFont="1" applyFill="1" applyBorder="1" applyAlignment="1" applyProtection="1">
      <alignment horizontal="left"/>
      <protection hidden="1"/>
    </xf>
    <xf numFmtId="0" fontId="11" fillId="3" borderId="3" xfId="0" applyFont="1" applyFill="1" applyBorder="1" applyAlignment="1" applyProtection="1">
      <alignment horizontal="left"/>
      <protection hidden="1"/>
    </xf>
    <xf numFmtId="0" fontId="9" fillId="3" borderId="0" xfId="0" applyFont="1" applyFill="1" applyBorder="1" applyAlignment="1" applyProtection="1">
      <alignment horizontal="center"/>
      <protection hidden="1"/>
    </xf>
    <xf numFmtId="0" fontId="9" fillId="3" borderId="3" xfId="0"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5" fillId="2" borderId="1" xfId="0" applyFont="1" applyFill="1" applyBorder="1" applyAlignment="1" applyProtection="1">
      <alignment horizontal="center"/>
      <protection hidden="1"/>
    </xf>
    <xf numFmtId="0" fontId="5" fillId="2" borderId="3" xfId="0" applyFont="1" applyFill="1" applyBorder="1" applyAlignment="1" applyProtection="1">
      <alignment horizontal="center"/>
      <protection hidden="1"/>
    </xf>
    <xf numFmtId="2" fontId="10" fillId="3" borderId="0" xfId="0" applyNumberFormat="1" applyFont="1" applyFill="1" applyBorder="1" applyAlignment="1" applyProtection="1">
      <alignment horizontal="center" vertical="center"/>
      <protection hidden="1"/>
    </xf>
    <xf numFmtId="2" fontId="10" fillId="3" borderId="5" xfId="0" applyNumberFormat="1" applyFont="1" applyFill="1" applyBorder="1" applyAlignment="1" applyProtection="1">
      <alignment horizontal="center" vertical="center"/>
      <protection hidden="1"/>
    </xf>
    <xf numFmtId="0" fontId="15" fillId="2" borderId="0" xfId="0" applyFont="1" applyFill="1" applyAlignment="1" applyProtection="1">
      <alignment horizontal="center" vertical="center"/>
      <protection hidden="1"/>
    </xf>
    <xf numFmtId="0" fontId="4" fillId="2" borderId="0" xfId="2"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8" fillId="3" borderId="34" xfId="0" applyFont="1" applyFill="1" applyBorder="1" applyAlignment="1" applyProtection="1">
      <alignment horizontal="center"/>
      <protection hidden="1"/>
    </xf>
    <xf numFmtId="0" fontId="8" fillId="3" borderId="16" xfId="0" applyFont="1" applyFill="1" applyBorder="1" applyAlignment="1" applyProtection="1">
      <alignment horizontal="center"/>
      <protection hidden="1"/>
    </xf>
    <xf numFmtId="0" fontId="8" fillId="2" borderId="45"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0" fillId="2" borderId="1" xfId="0" applyFill="1" applyBorder="1" applyAlignment="1" applyProtection="1">
      <alignment horizontal="center"/>
      <protection hidden="1"/>
    </xf>
    <xf numFmtId="0" fontId="0" fillId="2" borderId="0" xfId="0" applyFill="1" applyBorder="1" applyAlignment="1" applyProtection="1">
      <alignment horizontal="center"/>
      <protection hidden="1"/>
    </xf>
    <xf numFmtId="0" fontId="0" fillId="4" borderId="8"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4" fillId="2" borderId="0" xfId="2" applyFill="1" applyAlignment="1" applyProtection="1">
      <alignment horizontal="center"/>
      <protection hidden="1"/>
    </xf>
    <xf numFmtId="0" fontId="0" fillId="2" borderId="0" xfId="0" applyFill="1" applyAlignment="1" applyProtection="1">
      <alignment horizontal="center"/>
      <protection hidden="1"/>
    </xf>
    <xf numFmtId="0" fontId="0" fillId="4" borderId="36" xfId="0" applyFill="1" applyBorder="1" applyAlignment="1" applyProtection="1">
      <alignment horizontal="center"/>
      <protection locked="0"/>
    </xf>
    <xf numFmtId="0" fontId="0" fillId="4" borderId="30" xfId="0" applyFill="1" applyBorder="1" applyAlignment="1" applyProtection="1">
      <alignment horizontal="center"/>
      <protection locked="0"/>
    </xf>
    <xf numFmtId="0" fontId="0" fillId="4" borderId="37" xfId="0" applyFill="1" applyBorder="1" applyAlignment="1" applyProtection="1">
      <alignment horizontal="center"/>
      <protection locked="0"/>
    </xf>
    <xf numFmtId="0" fontId="0" fillId="4" borderId="63" xfId="0" applyFill="1" applyBorder="1" applyAlignment="1" applyProtection="1">
      <alignment horizontal="center"/>
      <protection locked="0"/>
    </xf>
    <xf numFmtId="0" fontId="0" fillId="4" borderId="61" xfId="0" applyFill="1" applyBorder="1" applyAlignment="1" applyProtection="1">
      <alignment horizontal="center"/>
      <protection locked="0"/>
    </xf>
    <xf numFmtId="0" fontId="0" fillId="4" borderId="64" xfId="0" applyFill="1" applyBorder="1" applyAlignment="1" applyProtection="1">
      <alignment horizontal="center"/>
      <protection locked="0"/>
    </xf>
    <xf numFmtId="0" fontId="0" fillId="4" borderId="25" xfId="0" applyFill="1" applyBorder="1" applyAlignment="1" applyProtection="1">
      <alignment horizontal="center"/>
      <protection locked="0"/>
    </xf>
    <xf numFmtId="0" fontId="0" fillId="4" borderId="17" xfId="0" applyFill="1" applyBorder="1" applyAlignment="1" applyProtection="1">
      <alignment horizontal="center"/>
      <protection locked="0"/>
    </xf>
    <xf numFmtId="0" fontId="0" fillId="4" borderId="18" xfId="0" applyFill="1" applyBorder="1" applyAlignment="1" applyProtection="1">
      <alignment horizontal="center"/>
      <protection locked="0"/>
    </xf>
    <xf numFmtId="0" fontId="0" fillId="4" borderId="67" xfId="0" applyFill="1" applyBorder="1" applyAlignment="1" applyProtection="1">
      <alignment horizontal="center"/>
      <protection locked="0"/>
    </xf>
    <xf numFmtId="0" fontId="0" fillId="4" borderId="68" xfId="0" applyFill="1" applyBorder="1" applyAlignment="1" applyProtection="1">
      <alignment horizontal="center"/>
      <protection locked="0"/>
    </xf>
    <xf numFmtId="0" fontId="0" fillId="4" borderId="69" xfId="0" applyFill="1" applyBorder="1" applyAlignment="1" applyProtection="1">
      <alignment horizontal="center"/>
      <protection locked="0"/>
    </xf>
    <xf numFmtId="0" fontId="0" fillId="4" borderId="65" xfId="0" applyFill="1" applyBorder="1" applyAlignment="1" applyProtection="1">
      <alignment horizontal="center"/>
      <protection locked="0"/>
    </xf>
    <xf numFmtId="0" fontId="0" fillId="4" borderId="62" xfId="0" applyFill="1" applyBorder="1" applyAlignment="1" applyProtection="1">
      <alignment horizontal="center"/>
      <protection locked="0"/>
    </xf>
    <xf numFmtId="0" fontId="0" fillId="4" borderId="66" xfId="0" applyFill="1" applyBorder="1" applyAlignment="1" applyProtection="1">
      <alignment horizontal="center"/>
      <protection locked="0"/>
    </xf>
    <xf numFmtId="0" fontId="22" fillId="2" borderId="14" xfId="0"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0" fillId="4" borderId="70" xfId="0" applyFill="1" applyBorder="1" applyAlignment="1" applyProtection="1">
      <alignment horizontal="center"/>
      <protection locked="0"/>
    </xf>
    <xf numFmtId="0" fontId="0" fillId="4" borderId="48" xfId="0" applyFill="1" applyBorder="1" applyAlignment="1" applyProtection="1">
      <alignment horizontal="center"/>
      <protection locked="0"/>
    </xf>
    <xf numFmtId="0" fontId="0" fillId="4" borderId="76" xfId="0" applyFill="1" applyBorder="1" applyAlignment="1" applyProtection="1">
      <alignment horizontal="center"/>
      <protection locked="0"/>
    </xf>
    <xf numFmtId="0" fontId="0" fillId="4" borderId="19"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12" fillId="2" borderId="0" xfId="0" applyFont="1" applyFill="1" applyBorder="1" applyAlignment="1" applyProtection="1">
      <alignment horizontal="center"/>
      <protection locked="0"/>
    </xf>
    <xf numFmtId="0" fontId="21" fillId="3" borderId="77" xfId="0" applyFont="1" applyFill="1" applyBorder="1" applyAlignment="1" applyProtection="1">
      <alignment horizontal="center" vertical="center"/>
      <protection hidden="1"/>
    </xf>
    <xf numFmtId="0" fontId="21" fillId="3" borderId="35" xfId="0" applyFont="1" applyFill="1" applyBorder="1" applyAlignment="1" applyProtection="1">
      <alignment horizontal="center" vertical="center"/>
      <protection hidden="1"/>
    </xf>
    <xf numFmtId="0" fontId="21" fillId="3" borderId="29" xfId="0" applyFont="1" applyFill="1" applyBorder="1" applyAlignment="1" applyProtection="1">
      <alignment horizontal="center" vertical="center"/>
      <protection hidden="1"/>
    </xf>
    <xf numFmtId="0" fontId="21" fillId="3" borderId="78" xfId="0" applyFont="1" applyFill="1" applyBorder="1" applyAlignment="1" applyProtection="1">
      <alignment horizontal="center" vertical="center"/>
      <protection hidden="1"/>
    </xf>
    <xf numFmtId="2" fontId="7" fillId="3" borderId="17" xfId="0" applyNumberFormat="1" applyFont="1" applyFill="1" applyBorder="1" applyAlignment="1" applyProtection="1">
      <alignment horizontal="center" vertical="center"/>
      <protection hidden="1"/>
    </xf>
    <xf numFmtId="2" fontId="7" fillId="3" borderId="7" xfId="0" applyNumberFormat="1" applyFont="1" applyFill="1" applyBorder="1" applyAlignment="1" applyProtection="1">
      <alignment horizontal="center" vertical="center"/>
      <protection hidden="1"/>
    </xf>
    <xf numFmtId="0" fontId="5" fillId="3" borderId="0" xfId="0" applyFont="1" applyFill="1" applyBorder="1" applyAlignment="1" applyProtection="1">
      <alignment horizontal="left"/>
      <protection hidden="1"/>
    </xf>
    <xf numFmtId="0" fontId="5" fillId="3" borderId="3" xfId="0" applyFont="1" applyFill="1" applyBorder="1" applyAlignment="1" applyProtection="1">
      <alignment horizontal="left"/>
      <protection hidden="1"/>
    </xf>
    <xf numFmtId="0" fontId="1" fillId="2" borderId="0" xfId="0" applyFont="1" applyFill="1" applyBorder="1" applyAlignment="1" applyProtection="1">
      <alignment horizontal="center"/>
      <protection hidden="1"/>
    </xf>
    <xf numFmtId="0" fontId="1" fillId="2" borderId="1" xfId="0" applyFont="1" applyFill="1" applyBorder="1" applyAlignment="1" applyProtection="1">
      <alignment horizontal="center"/>
      <protection hidden="1"/>
    </xf>
    <xf numFmtId="0" fontId="1" fillId="2" borderId="3" xfId="0" applyFont="1" applyFill="1" applyBorder="1" applyAlignment="1" applyProtection="1">
      <alignment horizontal="center"/>
      <protection hidden="1"/>
    </xf>
    <xf numFmtId="0" fontId="0" fillId="4" borderId="33" xfId="0" applyFill="1" applyBorder="1" applyAlignment="1" applyProtection="1">
      <alignment horizontal="center"/>
      <protection locked="0"/>
    </xf>
    <xf numFmtId="0" fontId="0" fillId="4" borderId="31" xfId="0" applyFill="1" applyBorder="1" applyAlignment="1" applyProtection="1">
      <alignment horizontal="center"/>
      <protection locked="0"/>
    </xf>
    <xf numFmtId="0" fontId="0" fillId="4" borderId="32" xfId="0" applyFill="1" applyBorder="1" applyAlignment="1" applyProtection="1">
      <alignment horizontal="center"/>
      <protection locked="0"/>
    </xf>
    <xf numFmtId="0" fontId="8" fillId="3" borderId="7" xfId="0" applyFont="1" applyFill="1" applyBorder="1" applyAlignment="1" applyProtection="1">
      <alignment horizontal="center"/>
      <protection hidden="1"/>
    </xf>
    <xf numFmtId="0" fontId="8" fillId="3" borderId="4" xfId="0" applyFont="1" applyFill="1" applyBorder="1" applyAlignment="1" applyProtection="1">
      <alignment horizontal="center"/>
      <protection hidden="1"/>
    </xf>
    <xf numFmtId="0" fontId="0" fillId="5" borderId="55" xfId="0" applyFont="1" applyFill="1" applyBorder="1" applyAlignment="1" applyProtection="1">
      <alignment horizontal="center" vertical="center"/>
      <protection hidden="1"/>
    </xf>
    <xf numFmtId="0" fontId="0" fillId="5" borderId="21" xfId="0" applyFont="1" applyFill="1" applyBorder="1" applyAlignment="1" applyProtection="1">
      <alignment horizontal="center" vertical="center"/>
      <protection hidden="1"/>
    </xf>
    <xf numFmtId="0" fontId="0" fillId="5" borderId="56" xfId="0" applyFont="1" applyFill="1" applyBorder="1" applyAlignment="1" applyProtection="1">
      <alignment horizontal="center" vertical="center"/>
      <protection hidden="1"/>
    </xf>
    <xf numFmtId="0" fontId="17" fillId="5" borderId="0" xfId="0" applyFont="1" applyFill="1" applyBorder="1" applyAlignment="1" applyProtection="1">
      <alignment horizontal="center" vertical="center"/>
      <protection hidden="1"/>
    </xf>
    <xf numFmtId="0" fontId="16" fillId="5" borderId="45" xfId="0" applyFont="1" applyFill="1" applyBorder="1" applyAlignment="1" applyProtection="1">
      <alignment horizontal="center" vertical="center"/>
      <protection hidden="1"/>
    </xf>
    <xf numFmtId="0" fontId="16" fillId="5" borderId="0" xfId="0" applyFont="1" applyFill="1" applyBorder="1" applyAlignment="1" applyProtection="1">
      <alignment horizontal="center" vertical="center"/>
      <protection hidden="1"/>
    </xf>
    <xf numFmtId="2" fontId="16" fillId="6" borderId="0" xfId="0" applyNumberFormat="1" applyFont="1" applyFill="1" applyBorder="1" applyAlignment="1" applyProtection="1">
      <alignment horizontal="center"/>
      <protection hidden="1"/>
    </xf>
    <xf numFmtId="0" fontId="16" fillId="5" borderId="47" xfId="0" applyFont="1" applyFill="1" applyBorder="1" applyAlignment="1" applyProtection="1">
      <alignment horizontal="center"/>
      <protection hidden="1"/>
    </xf>
    <xf numFmtId="0" fontId="16" fillId="5" borderId="0" xfId="0" applyFont="1" applyFill="1" applyBorder="1" applyAlignment="1" applyProtection="1">
      <alignment horizontal="center"/>
      <protection hidden="1"/>
    </xf>
    <xf numFmtId="0" fontId="16" fillId="5" borderId="3" xfId="0" applyFont="1" applyFill="1" applyBorder="1" applyAlignment="1" applyProtection="1">
      <alignment horizontal="center" vertical="center"/>
      <protection hidden="1"/>
    </xf>
    <xf numFmtId="0" fontId="16" fillId="5" borderId="43" xfId="0" applyFont="1" applyFill="1" applyBorder="1" applyAlignment="1" applyProtection="1">
      <alignment horizontal="center" vertical="center"/>
      <protection hidden="1"/>
    </xf>
    <xf numFmtId="0" fontId="16" fillId="5" borderId="45" xfId="0" applyFont="1" applyFill="1" applyBorder="1" applyAlignment="1" applyProtection="1">
      <alignment horizontal="center"/>
      <protection hidden="1"/>
    </xf>
    <xf numFmtId="2" fontId="16" fillId="5" borderId="0" xfId="0" applyNumberFormat="1" applyFont="1" applyFill="1" applyBorder="1" applyAlignment="1" applyProtection="1">
      <alignment horizontal="center"/>
      <protection hidden="1"/>
    </xf>
    <xf numFmtId="2" fontId="16" fillId="7" borderId="0" xfId="0" applyNumberFormat="1" applyFont="1" applyFill="1" applyBorder="1" applyAlignment="1" applyProtection="1">
      <alignment horizontal="center"/>
      <protection hidden="1"/>
    </xf>
    <xf numFmtId="0" fontId="16" fillId="5" borderId="1" xfId="0" applyFont="1" applyFill="1" applyBorder="1" applyAlignment="1" applyProtection="1">
      <alignment horizontal="center"/>
      <protection hidden="1"/>
    </xf>
    <xf numFmtId="1" fontId="16" fillId="7" borderId="0" xfId="0" applyNumberFormat="1" applyFont="1" applyFill="1" applyBorder="1" applyAlignment="1" applyProtection="1">
      <alignment horizontal="center"/>
      <protection hidden="1"/>
    </xf>
    <xf numFmtId="0" fontId="16" fillId="8" borderId="53" xfId="0" applyFont="1" applyFill="1" applyBorder="1" applyAlignment="1" applyProtection="1">
      <alignment horizontal="center"/>
      <protection hidden="1"/>
    </xf>
    <xf numFmtId="0" fontId="16" fillId="8" borderId="54" xfId="0" applyFont="1" applyFill="1" applyBorder="1" applyAlignment="1" applyProtection="1">
      <alignment horizontal="center"/>
      <protection hidden="1"/>
    </xf>
    <xf numFmtId="1" fontId="16" fillId="6" borderId="0" xfId="0" applyNumberFormat="1" applyFont="1" applyFill="1" applyBorder="1" applyAlignment="1" applyProtection="1">
      <alignment horizontal="center"/>
      <protection hidden="1"/>
    </xf>
    <xf numFmtId="0" fontId="16" fillId="6" borderId="0" xfId="0" applyFont="1" applyFill="1" applyBorder="1" applyAlignment="1" applyProtection="1">
      <alignment horizontal="center"/>
      <protection hidden="1"/>
    </xf>
    <xf numFmtId="2" fontId="16" fillId="5" borderId="0" xfId="0" applyNumberFormat="1" applyFont="1" applyFill="1" applyBorder="1" applyAlignment="1" applyProtection="1">
      <alignment horizontal="center" vertical="center"/>
      <protection hidden="1"/>
    </xf>
    <xf numFmtId="0" fontId="16" fillId="5" borderId="3" xfId="0" applyFont="1" applyFill="1" applyBorder="1" applyAlignment="1" applyProtection="1">
      <alignment horizontal="center"/>
      <protection hidden="1"/>
    </xf>
    <xf numFmtId="2" fontId="16" fillId="5" borderId="0" xfId="1" applyNumberFormat="1" applyFont="1" applyFill="1" applyBorder="1" applyAlignment="1" applyProtection="1">
      <alignment horizontal="center" vertical="center"/>
      <protection hidden="1"/>
    </xf>
    <xf numFmtId="0" fontId="17" fillId="5" borderId="15" xfId="0" applyFont="1" applyFill="1" applyBorder="1" applyAlignment="1" applyProtection="1">
      <alignment horizontal="center" vertical="center"/>
      <protection hidden="1"/>
    </xf>
    <xf numFmtId="0" fontId="20" fillId="5" borderId="0" xfId="0" applyFont="1" applyFill="1" applyBorder="1" applyAlignment="1" applyProtection="1">
      <alignment horizontal="center" vertical="center"/>
      <protection hidden="1"/>
    </xf>
    <xf numFmtId="0" fontId="20" fillId="5" borderId="3" xfId="0" applyFont="1" applyFill="1" applyBorder="1" applyAlignment="1" applyProtection="1">
      <alignment horizontal="center" vertical="center"/>
      <protection hidden="1"/>
    </xf>
    <xf numFmtId="0" fontId="20" fillId="5" borderId="1" xfId="0" applyFont="1" applyFill="1" applyBorder="1" applyAlignment="1" applyProtection="1">
      <alignment horizontal="center" vertical="center"/>
      <protection hidden="1"/>
    </xf>
  </cellXfs>
  <cellStyles count="3">
    <cellStyle name="1000-sep (2 dec)" xfId="1" builtinId="3"/>
    <cellStyle name="Hyperlink" xfId="2"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175260</xdr:colOff>
      <xdr:row>11</xdr:row>
      <xdr:rowOff>0</xdr:rowOff>
    </xdr:from>
    <xdr:to>
      <xdr:col>1</xdr:col>
      <xdr:colOff>190500</xdr:colOff>
      <xdr:row>19</xdr:row>
      <xdr:rowOff>106680</xdr:rowOff>
    </xdr:to>
    <xdr:cxnSp macro="">
      <xdr:nvCxnSpPr>
        <xdr:cNvPr id="5" name="Lige pilforbindelse 4"/>
        <xdr:cNvCxnSpPr/>
      </xdr:nvCxnSpPr>
      <xdr:spPr>
        <a:xfrm flipV="1">
          <a:off x="3520440" y="3284220"/>
          <a:ext cx="15240" cy="211836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175260</xdr:colOff>
      <xdr:row>19</xdr:row>
      <xdr:rowOff>99060</xdr:rowOff>
    </xdr:from>
    <xdr:to>
      <xdr:col>2</xdr:col>
      <xdr:colOff>7620</xdr:colOff>
      <xdr:row>19</xdr:row>
      <xdr:rowOff>99060</xdr:rowOff>
    </xdr:to>
    <xdr:cxnSp macro="">
      <xdr:nvCxnSpPr>
        <xdr:cNvPr id="13" name="Lige pilforbindelse 12"/>
        <xdr:cNvCxnSpPr/>
      </xdr:nvCxnSpPr>
      <xdr:spPr>
        <a:xfrm>
          <a:off x="3520440" y="5394960"/>
          <a:ext cx="792480" cy="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350520</xdr:colOff>
      <xdr:row>16</xdr:row>
      <xdr:rowOff>53340</xdr:rowOff>
    </xdr:from>
    <xdr:to>
      <xdr:col>1</xdr:col>
      <xdr:colOff>350520</xdr:colOff>
      <xdr:row>36</xdr:row>
      <xdr:rowOff>106680</xdr:rowOff>
    </xdr:to>
    <xdr:cxnSp macro="">
      <xdr:nvCxnSpPr>
        <xdr:cNvPr id="3" name="Lige pilforbindelse 2"/>
        <xdr:cNvCxnSpPr/>
      </xdr:nvCxnSpPr>
      <xdr:spPr>
        <a:xfrm flipV="1">
          <a:off x="2956560" y="4594860"/>
          <a:ext cx="0" cy="508254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342900</xdr:colOff>
      <xdr:row>36</xdr:row>
      <xdr:rowOff>103163</xdr:rowOff>
    </xdr:from>
    <xdr:to>
      <xdr:col>2</xdr:col>
      <xdr:colOff>7620</xdr:colOff>
      <xdr:row>36</xdr:row>
      <xdr:rowOff>110783</xdr:rowOff>
    </xdr:to>
    <xdr:cxnSp macro="">
      <xdr:nvCxnSpPr>
        <xdr:cNvPr id="7" name="Lige pilforbindelse 6"/>
        <xdr:cNvCxnSpPr/>
      </xdr:nvCxnSpPr>
      <xdr:spPr>
        <a:xfrm>
          <a:off x="2951285" y="9692640"/>
          <a:ext cx="977704" cy="762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129540</xdr:colOff>
      <xdr:row>9</xdr:row>
      <xdr:rowOff>60960</xdr:rowOff>
    </xdr:from>
    <xdr:to>
      <xdr:col>19</xdr:col>
      <xdr:colOff>167640</xdr:colOff>
      <xdr:row>15</xdr:row>
      <xdr:rowOff>22860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40680" y="922020"/>
          <a:ext cx="365760" cy="464820"/>
        </a:xfrm>
        <a:prstGeom prst="rect">
          <a:avLst/>
        </a:prstGeom>
        <a:noFill/>
        <a:ln w="9525">
          <a:noFill/>
          <a:miter lim="800000"/>
          <a:headEnd/>
          <a:tailEnd/>
        </a:ln>
      </xdr:spPr>
    </xdr:pic>
    <xdr:clientData/>
  </xdr:twoCellAnchor>
  <xdr:twoCellAnchor>
    <xdr:from>
      <xdr:col>19</xdr:col>
      <xdr:colOff>133188</xdr:colOff>
      <xdr:row>7</xdr:row>
      <xdr:rowOff>4233</xdr:rowOff>
    </xdr:from>
    <xdr:to>
      <xdr:col>20</xdr:col>
      <xdr:colOff>0</xdr:colOff>
      <xdr:row>11</xdr:row>
      <xdr:rowOff>42497</xdr:rowOff>
    </xdr:to>
    <xdr:cxnSp macro="">
      <xdr:nvCxnSpPr>
        <xdr:cNvPr id="8" name="Lige forbindelse 7"/>
        <xdr:cNvCxnSpPr/>
      </xdr:nvCxnSpPr>
      <xdr:spPr>
        <a:xfrm flipV="1">
          <a:off x="2088988" y="512233"/>
          <a:ext cx="192779" cy="37693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122766</xdr:colOff>
      <xdr:row>12</xdr:row>
      <xdr:rowOff>80434</xdr:rowOff>
    </xdr:from>
    <xdr:to>
      <xdr:col>20</xdr:col>
      <xdr:colOff>0</xdr:colOff>
      <xdr:row>13</xdr:row>
      <xdr:rowOff>0</xdr:rowOff>
    </xdr:to>
    <xdr:cxnSp macro="">
      <xdr:nvCxnSpPr>
        <xdr:cNvPr id="14" name="Lige forbindelse 13"/>
        <xdr:cNvCxnSpPr/>
      </xdr:nvCxnSpPr>
      <xdr:spPr>
        <a:xfrm flipH="1" flipV="1">
          <a:off x="2078566" y="1011767"/>
          <a:ext cx="203201" cy="423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135467</xdr:colOff>
      <xdr:row>14</xdr:row>
      <xdr:rowOff>29633</xdr:rowOff>
    </xdr:from>
    <xdr:to>
      <xdr:col>20</xdr:col>
      <xdr:colOff>0</xdr:colOff>
      <xdr:row>19</xdr:row>
      <xdr:rowOff>0</xdr:rowOff>
    </xdr:to>
    <xdr:cxnSp macro="">
      <xdr:nvCxnSpPr>
        <xdr:cNvPr id="16" name="Lige forbindelse 15"/>
        <xdr:cNvCxnSpPr/>
      </xdr:nvCxnSpPr>
      <xdr:spPr>
        <a:xfrm flipH="1" flipV="1">
          <a:off x="2091267" y="1130300"/>
          <a:ext cx="190500" cy="3937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8467</xdr:colOff>
      <xdr:row>7</xdr:row>
      <xdr:rowOff>0</xdr:rowOff>
    </xdr:from>
    <xdr:to>
      <xdr:col>18</xdr:col>
      <xdr:colOff>167054</xdr:colOff>
      <xdr:row>12</xdr:row>
      <xdr:rowOff>25563</xdr:rowOff>
    </xdr:to>
    <xdr:cxnSp macro="">
      <xdr:nvCxnSpPr>
        <xdr:cNvPr id="18" name="Lige forbindelse 17"/>
        <xdr:cNvCxnSpPr/>
      </xdr:nvCxnSpPr>
      <xdr:spPr>
        <a:xfrm>
          <a:off x="1638300" y="508000"/>
          <a:ext cx="158587" cy="44889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8467</xdr:colOff>
      <xdr:row>13</xdr:row>
      <xdr:rowOff>67734</xdr:rowOff>
    </xdr:from>
    <xdr:to>
      <xdr:col>18</xdr:col>
      <xdr:colOff>156634</xdr:colOff>
      <xdr:row>18</xdr:row>
      <xdr:rowOff>71967</xdr:rowOff>
    </xdr:to>
    <xdr:cxnSp macro="">
      <xdr:nvCxnSpPr>
        <xdr:cNvPr id="30" name="Lige forbindelse 29"/>
        <xdr:cNvCxnSpPr/>
      </xdr:nvCxnSpPr>
      <xdr:spPr>
        <a:xfrm flipV="1">
          <a:off x="1638300" y="1083734"/>
          <a:ext cx="148167" cy="42756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325966</xdr:colOff>
      <xdr:row>8</xdr:row>
      <xdr:rowOff>4233</xdr:rowOff>
    </xdr:from>
    <xdr:to>
      <xdr:col>15</xdr:col>
      <xdr:colOff>4234</xdr:colOff>
      <xdr:row>17</xdr:row>
      <xdr:rowOff>84666</xdr:rowOff>
    </xdr:to>
    <xdr:cxnSp macro="">
      <xdr:nvCxnSpPr>
        <xdr:cNvPr id="33" name="Lige pilforbindelse 32"/>
        <xdr:cNvCxnSpPr/>
      </xdr:nvCxnSpPr>
      <xdr:spPr>
        <a:xfrm flipV="1">
          <a:off x="651933" y="596900"/>
          <a:ext cx="4234" cy="84243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13</xdr:row>
      <xdr:rowOff>80433</xdr:rowOff>
    </xdr:from>
    <xdr:to>
      <xdr:col>23</xdr:col>
      <xdr:colOff>0</xdr:colOff>
      <xdr:row>17</xdr:row>
      <xdr:rowOff>84666</xdr:rowOff>
    </xdr:to>
    <xdr:cxnSp macro="">
      <xdr:nvCxnSpPr>
        <xdr:cNvPr id="37" name="Lige pilforbindelse 36"/>
        <xdr:cNvCxnSpPr/>
      </xdr:nvCxnSpPr>
      <xdr:spPr>
        <a:xfrm flipV="1">
          <a:off x="3259667" y="1096433"/>
          <a:ext cx="0" cy="3429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321733</xdr:colOff>
      <xdr:row>7</xdr:row>
      <xdr:rowOff>80433</xdr:rowOff>
    </xdr:from>
    <xdr:to>
      <xdr:col>23</xdr:col>
      <xdr:colOff>0</xdr:colOff>
      <xdr:row>11</xdr:row>
      <xdr:rowOff>84666</xdr:rowOff>
    </xdr:to>
    <xdr:cxnSp macro="">
      <xdr:nvCxnSpPr>
        <xdr:cNvPr id="39" name="Lige pilforbindelse 38"/>
        <xdr:cNvCxnSpPr/>
      </xdr:nvCxnSpPr>
      <xdr:spPr>
        <a:xfrm flipH="1" flipV="1">
          <a:off x="3255433" y="588433"/>
          <a:ext cx="4234" cy="3429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133188</xdr:colOff>
      <xdr:row>7</xdr:row>
      <xdr:rowOff>4233</xdr:rowOff>
    </xdr:from>
    <xdr:to>
      <xdr:col>6</xdr:col>
      <xdr:colOff>0</xdr:colOff>
      <xdr:row>11</xdr:row>
      <xdr:rowOff>42497</xdr:rowOff>
    </xdr:to>
    <xdr:cxnSp macro="">
      <xdr:nvCxnSpPr>
        <xdr:cNvPr id="41" name="Lige forbindelse 40"/>
        <xdr:cNvCxnSpPr/>
      </xdr:nvCxnSpPr>
      <xdr:spPr>
        <a:xfrm flipV="1">
          <a:off x="2088988" y="512233"/>
          <a:ext cx="192779" cy="37693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135467</xdr:colOff>
      <xdr:row>14</xdr:row>
      <xdr:rowOff>29633</xdr:rowOff>
    </xdr:from>
    <xdr:to>
      <xdr:col>6</xdr:col>
      <xdr:colOff>0</xdr:colOff>
      <xdr:row>19</xdr:row>
      <xdr:rowOff>0</xdr:rowOff>
    </xdr:to>
    <xdr:cxnSp macro="">
      <xdr:nvCxnSpPr>
        <xdr:cNvPr id="43" name="Lige forbindelse 42"/>
        <xdr:cNvCxnSpPr/>
      </xdr:nvCxnSpPr>
      <xdr:spPr>
        <a:xfrm flipH="1" flipV="1">
          <a:off x="2091267" y="1130300"/>
          <a:ext cx="190500" cy="3937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8467</xdr:colOff>
      <xdr:row>7</xdr:row>
      <xdr:rowOff>0</xdr:rowOff>
    </xdr:from>
    <xdr:to>
      <xdr:col>4</xdr:col>
      <xdr:colOff>167054</xdr:colOff>
      <xdr:row>12</xdr:row>
      <xdr:rowOff>25563</xdr:rowOff>
    </xdr:to>
    <xdr:cxnSp macro="">
      <xdr:nvCxnSpPr>
        <xdr:cNvPr id="44" name="Lige forbindelse 43"/>
        <xdr:cNvCxnSpPr/>
      </xdr:nvCxnSpPr>
      <xdr:spPr>
        <a:xfrm>
          <a:off x="1638300" y="508000"/>
          <a:ext cx="158587" cy="44889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8467</xdr:colOff>
      <xdr:row>13</xdr:row>
      <xdr:rowOff>67734</xdr:rowOff>
    </xdr:from>
    <xdr:to>
      <xdr:col>4</xdr:col>
      <xdr:colOff>156634</xdr:colOff>
      <xdr:row>18</xdr:row>
      <xdr:rowOff>71967</xdr:rowOff>
    </xdr:to>
    <xdr:cxnSp macro="">
      <xdr:nvCxnSpPr>
        <xdr:cNvPr id="45" name="Lige forbindelse 44"/>
        <xdr:cNvCxnSpPr/>
      </xdr:nvCxnSpPr>
      <xdr:spPr>
        <a:xfrm flipV="1">
          <a:off x="1638300" y="1083734"/>
          <a:ext cx="148167" cy="42756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325966</xdr:colOff>
      <xdr:row>8</xdr:row>
      <xdr:rowOff>4233</xdr:rowOff>
    </xdr:from>
    <xdr:to>
      <xdr:col>1</xdr:col>
      <xdr:colOff>4234</xdr:colOff>
      <xdr:row>17</xdr:row>
      <xdr:rowOff>84666</xdr:rowOff>
    </xdr:to>
    <xdr:cxnSp macro="">
      <xdr:nvCxnSpPr>
        <xdr:cNvPr id="46" name="Lige pilforbindelse 45"/>
        <xdr:cNvCxnSpPr/>
      </xdr:nvCxnSpPr>
      <xdr:spPr>
        <a:xfrm flipV="1">
          <a:off x="651933" y="596900"/>
          <a:ext cx="4234" cy="84243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321733</xdr:colOff>
      <xdr:row>7</xdr:row>
      <xdr:rowOff>80433</xdr:rowOff>
    </xdr:from>
    <xdr:to>
      <xdr:col>8</xdr:col>
      <xdr:colOff>321734</xdr:colOff>
      <xdr:row>18</xdr:row>
      <xdr:rowOff>8467</xdr:rowOff>
    </xdr:to>
    <xdr:cxnSp macro="">
      <xdr:nvCxnSpPr>
        <xdr:cNvPr id="48" name="Lige pilforbindelse 47"/>
        <xdr:cNvCxnSpPr/>
      </xdr:nvCxnSpPr>
      <xdr:spPr>
        <a:xfrm flipH="1" flipV="1">
          <a:off x="6841066" y="588433"/>
          <a:ext cx="1" cy="859367"/>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129540</xdr:colOff>
      <xdr:row>9</xdr:row>
      <xdr:rowOff>76200</xdr:rowOff>
    </xdr:from>
    <xdr:to>
      <xdr:col>5</xdr:col>
      <xdr:colOff>167640</xdr:colOff>
      <xdr:row>15</xdr:row>
      <xdr:rowOff>30480</xdr:rowOff>
    </xdr:to>
    <xdr:pic>
      <xdr:nvPicPr>
        <xdr:cNvPr id="4112"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249680" y="937260"/>
          <a:ext cx="365760" cy="457200"/>
        </a:xfrm>
        <a:prstGeom prst="rect">
          <a:avLst/>
        </a:prstGeom>
        <a:noFill/>
        <a:ln w="9525">
          <a:noFill/>
          <a:miter lim="800000"/>
          <a:headEnd/>
          <a:tailEnd/>
        </a:ln>
      </xdr:spPr>
    </xdr:pic>
    <xdr:clientData/>
  </xdr:twoCellAnchor>
  <xdr:twoCellAnchor editAs="oneCell">
    <xdr:from>
      <xdr:col>1</xdr:col>
      <xdr:colOff>228600</xdr:colOff>
      <xdr:row>47</xdr:row>
      <xdr:rowOff>38100</xdr:rowOff>
    </xdr:from>
    <xdr:to>
      <xdr:col>2</xdr:col>
      <xdr:colOff>106680</xdr:colOff>
      <xdr:row>51</xdr:row>
      <xdr:rowOff>53340</xdr:rowOff>
    </xdr:to>
    <xdr:pic>
      <xdr:nvPicPr>
        <xdr:cNvPr id="4113"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65760" y="4084320"/>
          <a:ext cx="205740" cy="350520"/>
        </a:xfrm>
        <a:prstGeom prst="rect">
          <a:avLst/>
        </a:prstGeom>
        <a:noFill/>
        <a:ln w="9525">
          <a:noFill/>
          <a:miter lim="800000"/>
          <a:headEnd/>
          <a:tailEnd/>
        </a:ln>
      </xdr:spPr>
    </xdr:pic>
    <xdr:clientData/>
  </xdr:twoCellAnchor>
  <xdr:twoCellAnchor>
    <xdr:from>
      <xdr:col>0</xdr:col>
      <xdr:colOff>321128</xdr:colOff>
      <xdr:row>41</xdr:row>
      <xdr:rowOff>65314</xdr:rowOff>
    </xdr:from>
    <xdr:to>
      <xdr:col>0</xdr:col>
      <xdr:colOff>325968</xdr:colOff>
      <xdr:row>52</xdr:row>
      <xdr:rowOff>64105</xdr:rowOff>
    </xdr:to>
    <xdr:cxnSp macro="">
      <xdr:nvCxnSpPr>
        <xdr:cNvPr id="19" name="Lige pilforbindelse 18"/>
        <xdr:cNvCxnSpPr/>
      </xdr:nvCxnSpPr>
      <xdr:spPr>
        <a:xfrm flipV="1">
          <a:off x="647699" y="2623457"/>
          <a:ext cx="4840" cy="81521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318654</xdr:colOff>
      <xdr:row>41</xdr:row>
      <xdr:rowOff>69273</xdr:rowOff>
    </xdr:from>
    <xdr:to>
      <xdr:col>11</xdr:col>
      <xdr:colOff>323494</xdr:colOff>
      <xdr:row>52</xdr:row>
      <xdr:rowOff>68064</xdr:rowOff>
    </xdr:to>
    <xdr:cxnSp macro="">
      <xdr:nvCxnSpPr>
        <xdr:cNvPr id="20" name="Lige pilforbindelse 19"/>
        <xdr:cNvCxnSpPr/>
      </xdr:nvCxnSpPr>
      <xdr:spPr>
        <a:xfrm flipV="1">
          <a:off x="4225636" y="3089564"/>
          <a:ext cx="4840" cy="99631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228600</xdr:colOff>
      <xdr:row>47</xdr:row>
      <xdr:rowOff>38100</xdr:rowOff>
    </xdr:from>
    <xdr:to>
      <xdr:col>16</xdr:col>
      <xdr:colOff>106680</xdr:colOff>
      <xdr:row>51</xdr:row>
      <xdr:rowOff>53340</xdr:rowOff>
    </xdr:to>
    <xdr:pic>
      <xdr:nvPicPr>
        <xdr:cNvPr id="4116"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556760" y="4084320"/>
          <a:ext cx="205740" cy="350520"/>
        </a:xfrm>
        <a:prstGeom prst="rect">
          <a:avLst/>
        </a:prstGeom>
        <a:noFill/>
        <a:ln w="9525">
          <a:noFill/>
          <a:miter lim="800000"/>
          <a:headEnd/>
          <a:tailEnd/>
        </a:ln>
      </xdr:spPr>
    </xdr:pic>
    <xdr:clientData/>
  </xdr:twoCellAnchor>
  <xdr:twoCellAnchor>
    <xdr:from>
      <xdr:col>14</xdr:col>
      <xdr:colOff>321128</xdr:colOff>
      <xdr:row>41</xdr:row>
      <xdr:rowOff>65314</xdr:rowOff>
    </xdr:from>
    <xdr:to>
      <xdr:col>14</xdr:col>
      <xdr:colOff>325968</xdr:colOff>
      <xdr:row>52</xdr:row>
      <xdr:rowOff>64105</xdr:rowOff>
    </xdr:to>
    <xdr:cxnSp macro="">
      <xdr:nvCxnSpPr>
        <xdr:cNvPr id="22" name="Lige pilforbindelse 21"/>
        <xdr:cNvCxnSpPr/>
      </xdr:nvCxnSpPr>
      <xdr:spPr>
        <a:xfrm flipV="1">
          <a:off x="646710" y="3085605"/>
          <a:ext cx="4840" cy="99631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318654</xdr:colOff>
      <xdr:row>41</xdr:row>
      <xdr:rowOff>69273</xdr:rowOff>
    </xdr:from>
    <xdr:to>
      <xdr:col>25</xdr:col>
      <xdr:colOff>323494</xdr:colOff>
      <xdr:row>52</xdr:row>
      <xdr:rowOff>68064</xdr:rowOff>
    </xdr:to>
    <xdr:cxnSp macro="">
      <xdr:nvCxnSpPr>
        <xdr:cNvPr id="23" name="Lige pilforbindelse 22"/>
        <xdr:cNvCxnSpPr/>
      </xdr:nvCxnSpPr>
      <xdr:spPr>
        <a:xfrm flipV="1">
          <a:off x="4225636" y="3089564"/>
          <a:ext cx="4840" cy="99631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228600</xdr:colOff>
      <xdr:row>47</xdr:row>
      <xdr:rowOff>38100</xdr:rowOff>
    </xdr:from>
    <xdr:to>
      <xdr:col>29</xdr:col>
      <xdr:colOff>175260</xdr:colOff>
      <xdr:row>51</xdr:row>
      <xdr:rowOff>53340</xdr:rowOff>
    </xdr:to>
    <xdr:pic>
      <xdr:nvPicPr>
        <xdr:cNvPr id="4119"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8679180" y="4084320"/>
          <a:ext cx="205740" cy="350520"/>
        </a:xfrm>
        <a:prstGeom prst="rect">
          <a:avLst/>
        </a:prstGeom>
        <a:noFill/>
        <a:ln w="9525">
          <a:noFill/>
          <a:miter lim="800000"/>
          <a:headEnd/>
          <a:tailEnd/>
        </a:ln>
      </xdr:spPr>
    </xdr:pic>
    <xdr:clientData/>
  </xdr:twoCellAnchor>
  <xdr:twoCellAnchor>
    <xdr:from>
      <xdr:col>27</xdr:col>
      <xdr:colOff>321128</xdr:colOff>
      <xdr:row>41</xdr:row>
      <xdr:rowOff>65314</xdr:rowOff>
    </xdr:from>
    <xdr:to>
      <xdr:col>27</xdr:col>
      <xdr:colOff>325968</xdr:colOff>
      <xdr:row>52</xdr:row>
      <xdr:rowOff>64105</xdr:rowOff>
    </xdr:to>
    <xdr:cxnSp macro="">
      <xdr:nvCxnSpPr>
        <xdr:cNvPr id="25" name="Lige pilforbindelse 24"/>
        <xdr:cNvCxnSpPr/>
      </xdr:nvCxnSpPr>
      <xdr:spPr>
        <a:xfrm flipV="1">
          <a:off x="5530437" y="3085605"/>
          <a:ext cx="4840" cy="99631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318654</xdr:colOff>
      <xdr:row>41</xdr:row>
      <xdr:rowOff>69273</xdr:rowOff>
    </xdr:from>
    <xdr:to>
      <xdr:col>38</xdr:col>
      <xdr:colOff>323494</xdr:colOff>
      <xdr:row>52</xdr:row>
      <xdr:rowOff>68064</xdr:rowOff>
    </xdr:to>
    <xdr:cxnSp macro="">
      <xdr:nvCxnSpPr>
        <xdr:cNvPr id="26" name="Lige pilforbindelse 25"/>
        <xdr:cNvCxnSpPr/>
      </xdr:nvCxnSpPr>
      <xdr:spPr>
        <a:xfrm flipV="1">
          <a:off x="9109363" y="3089564"/>
          <a:ext cx="4840" cy="99631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228600</xdr:colOff>
      <xdr:row>18</xdr:row>
      <xdr:rowOff>38100</xdr:rowOff>
    </xdr:from>
    <xdr:to>
      <xdr:col>29</xdr:col>
      <xdr:colOff>175260</xdr:colOff>
      <xdr:row>22</xdr:row>
      <xdr:rowOff>53340</xdr:rowOff>
    </xdr:to>
    <xdr:pic>
      <xdr:nvPicPr>
        <xdr:cNvPr id="4122"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8679180" y="1653540"/>
          <a:ext cx="205740" cy="350520"/>
        </a:xfrm>
        <a:prstGeom prst="rect">
          <a:avLst/>
        </a:prstGeom>
        <a:noFill/>
        <a:ln w="9525">
          <a:noFill/>
          <a:miter lim="800000"/>
          <a:headEnd/>
          <a:tailEnd/>
        </a:ln>
      </xdr:spPr>
    </xdr:pic>
    <xdr:clientData/>
  </xdr:twoCellAnchor>
  <xdr:twoCellAnchor>
    <xdr:from>
      <xdr:col>27</xdr:col>
      <xdr:colOff>321128</xdr:colOff>
      <xdr:row>11</xdr:row>
      <xdr:rowOff>65314</xdr:rowOff>
    </xdr:from>
    <xdr:to>
      <xdr:col>27</xdr:col>
      <xdr:colOff>325968</xdr:colOff>
      <xdr:row>23</xdr:row>
      <xdr:rowOff>64105</xdr:rowOff>
    </xdr:to>
    <xdr:cxnSp macro="">
      <xdr:nvCxnSpPr>
        <xdr:cNvPr id="28" name="Lige pilforbindelse 27"/>
        <xdr:cNvCxnSpPr/>
      </xdr:nvCxnSpPr>
      <xdr:spPr>
        <a:xfrm flipV="1">
          <a:off x="10414164" y="3750623"/>
          <a:ext cx="4840" cy="99631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318654</xdr:colOff>
      <xdr:row>11</xdr:row>
      <xdr:rowOff>69273</xdr:rowOff>
    </xdr:from>
    <xdr:to>
      <xdr:col>38</xdr:col>
      <xdr:colOff>323494</xdr:colOff>
      <xdr:row>23</xdr:row>
      <xdr:rowOff>68064</xdr:rowOff>
    </xdr:to>
    <xdr:cxnSp macro="">
      <xdr:nvCxnSpPr>
        <xdr:cNvPr id="29" name="Lige pilforbindelse 28"/>
        <xdr:cNvCxnSpPr/>
      </xdr:nvCxnSpPr>
      <xdr:spPr>
        <a:xfrm flipV="1">
          <a:off x="13993090" y="3754582"/>
          <a:ext cx="4840" cy="99631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96981</xdr:colOff>
      <xdr:row>37</xdr:row>
      <xdr:rowOff>55418</xdr:rowOff>
    </xdr:from>
    <xdr:to>
      <xdr:col>21</xdr:col>
      <xdr:colOff>101821</xdr:colOff>
      <xdr:row>37</xdr:row>
      <xdr:rowOff>69272</xdr:rowOff>
    </xdr:to>
    <xdr:cxnSp macro="">
      <xdr:nvCxnSpPr>
        <xdr:cNvPr id="34" name="Lige pilforbindelse 33"/>
        <xdr:cNvCxnSpPr/>
      </xdr:nvCxnSpPr>
      <xdr:spPr>
        <a:xfrm flipV="1">
          <a:off x="6283036" y="3325091"/>
          <a:ext cx="1307167" cy="1385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90055</xdr:colOff>
      <xdr:row>37</xdr:row>
      <xdr:rowOff>48490</xdr:rowOff>
    </xdr:from>
    <xdr:to>
      <xdr:col>34</xdr:col>
      <xdr:colOff>94895</xdr:colOff>
      <xdr:row>37</xdr:row>
      <xdr:rowOff>62344</xdr:rowOff>
    </xdr:to>
    <xdr:cxnSp macro="">
      <xdr:nvCxnSpPr>
        <xdr:cNvPr id="32" name="Lige pilforbindelse 31"/>
        <xdr:cNvCxnSpPr/>
      </xdr:nvCxnSpPr>
      <xdr:spPr>
        <a:xfrm flipV="1">
          <a:off x="11159837" y="3318163"/>
          <a:ext cx="1307167" cy="1385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152394</xdr:colOff>
      <xdr:row>37</xdr:row>
      <xdr:rowOff>34645</xdr:rowOff>
    </xdr:from>
    <xdr:to>
      <xdr:col>7</xdr:col>
      <xdr:colOff>157233</xdr:colOff>
      <xdr:row>37</xdr:row>
      <xdr:rowOff>48499</xdr:rowOff>
    </xdr:to>
    <xdr:cxnSp macro="">
      <xdr:nvCxnSpPr>
        <xdr:cNvPr id="35" name="Lige pilforbindelse 34"/>
        <xdr:cNvCxnSpPr/>
      </xdr:nvCxnSpPr>
      <xdr:spPr>
        <a:xfrm flipV="1">
          <a:off x="1129139" y="3304318"/>
          <a:ext cx="1307167" cy="1385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8</xdr:row>
      <xdr:rowOff>45720</xdr:rowOff>
    </xdr:from>
    <xdr:to>
      <xdr:col>34</xdr:col>
      <xdr:colOff>4840</xdr:colOff>
      <xdr:row>8</xdr:row>
      <xdr:rowOff>59574</xdr:rowOff>
    </xdr:to>
    <xdr:cxnSp macro="">
      <xdr:nvCxnSpPr>
        <xdr:cNvPr id="36" name="Lige pilforbindelse 35"/>
        <xdr:cNvCxnSpPr/>
      </xdr:nvCxnSpPr>
      <xdr:spPr>
        <a:xfrm flipV="1">
          <a:off x="9037320" y="822960"/>
          <a:ext cx="1315480" cy="1385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alter-lystfisker.d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walter-lystfisker.dk/" TargetMode="External"/><Relationship Id="rId1" Type="http://schemas.openxmlformats.org/officeDocument/2006/relationships/hyperlink" Target="http://www.reichelt.de/GERTH/0/16/index.html?;ACTION=2;LA=0;HERSTELLER=GERTH;SID=13Tmi6nn8AAAIAADwO-BM4d09a9feabeec7ab1ce23660d2193bca"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walter-lystfisker.dk/"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walter-lystfisker.dk/" TargetMode="External"/><Relationship Id="rId1" Type="http://schemas.openxmlformats.org/officeDocument/2006/relationships/hyperlink" Target="http://www.reichelt.de/GERTH/0/16/index.html?;ACTION=2;LA=0;HERSTELLER=GERTH;SID=13Tmi6nn8AAAIAADwO-BM4d09a9feabeec7ab1ce23660d2193bca"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Q70"/>
  <sheetViews>
    <sheetView tabSelected="1" zoomScaleNormal="100" workbookViewId="0">
      <selection sqref="A1:G1"/>
    </sheetView>
  </sheetViews>
  <sheetFormatPr defaultColWidth="8.85546875" defaultRowHeight="14.25"/>
  <cols>
    <col min="1" max="1" width="58.7109375" style="12" customWidth="1"/>
    <col min="2" max="2" width="14" style="12" bestFit="1" customWidth="1"/>
    <col min="3" max="3" width="15.7109375" style="12" bestFit="1" customWidth="1"/>
    <col min="4" max="4" width="15.5703125" style="12" bestFit="1" customWidth="1"/>
    <col min="5" max="5" width="51.7109375" style="14" bestFit="1" customWidth="1"/>
    <col min="6" max="7" width="16" style="12" customWidth="1"/>
    <col min="8" max="8" width="6.5703125" style="12" bestFit="1" customWidth="1"/>
    <col min="9" max="9" width="7.28515625" style="12" bestFit="1" customWidth="1"/>
    <col min="10" max="11" width="7.140625" style="12" customWidth="1"/>
    <col min="12" max="12" width="7.7109375" style="12" bestFit="1" customWidth="1"/>
    <col min="13" max="17" width="7.140625" style="12" customWidth="1"/>
    <col min="18" max="16384" width="8.85546875" style="12"/>
  </cols>
  <sheetData>
    <row r="1" spans="1:17" ht="30" customHeight="1" thickBot="1">
      <c r="A1" s="384" t="s">
        <v>229</v>
      </c>
      <c r="B1" s="385"/>
      <c r="C1" s="386"/>
      <c r="D1" s="386"/>
      <c r="E1" s="386"/>
      <c r="F1" s="386"/>
      <c r="G1" s="387"/>
      <c r="H1" s="240" t="s">
        <v>97</v>
      </c>
      <c r="I1" s="1"/>
      <c r="J1" s="2"/>
      <c r="K1" s="2"/>
      <c r="M1" s="2"/>
      <c r="N1" s="2"/>
      <c r="O1" s="2"/>
      <c r="P1" s="2"/>
      <c r="Q1" s="2"/>
    </row>
    <row r="2" spans="1:17" ht="30" customHeight="1">
      <c r="A2" s="30" t="s">
        <v>230</v>
      </c>
      <c r="B2" s="31" t="s">
        <v>6</v>
      </c>
      <c r="C2" s="31" t="s">
        <v>7</v>
      </c>
      <c r="D2" s="31" t="s">
        <v>112</v>
      </c>
      <c r="E2" s="31" t="s">
        <v>8</v>
      </c>
      <c r="F2" s="31" t="str">
        <f>+'Data Single'!A12</f>
        <v>Us no-load</v>
      </c>
      <c r="G2" s="32" t="str">
        <f>+'Data Single'!A13</f>
        <v>Us no-load</v>
      </c>
      <c r="H2" s="263">
        <f>+'Data Single'!D8</f>
        <v>15006</v>
      </c>
      <c r="I2" s="1"/>
      <c r="J2" s="2"/>
      <c r="K2" s="2"/>
      <c r="M2" s="2"/>
      <c r="N2" s="2"/>
      <c r="O2" s="2"/>
      <c r="P2" s="2"/>
      <c r="Q2" s="2"/>
    </row>
    <row r="3" spans="1:17" ht="30" customHeight="1">
      <c r="A3" s="33" t="str">
        <f>CONCATENATE('Data Single'!A5,'Data Single'!B14)</f>
        <v>Order No. RKT 8015</v>
      </c>
      <c r="B3" s="34" t="str">
        <f>+'Data Single'!E6</f>
        <v>Primary</v>
      </c>
      <c r="C3" s="34" t="str">
        <f>+'Data Single'!F6</f>
        <v>Secondary</v>
      </c>
      <c r="D3" s="34" t="str">
        <f>CONCATENATE('Data Single'!A10,'Data Single'!C10)</f>
        <v>Imax mA</v>
      </c>
      <c r="E3" s="67" t="str">
        <f>+'Data Single'!C11</f>
        <v>V*A</v>
      </c>
      <c r="F3" s="68" t="str">
        <f>+'Data Single'!C12</f>
        <v>Volt</v>
      </c>
      <c r="G3" s="69" t="str">
        <f>+'Data Single'!C13</f>
        <v>factor</v>
      </c>
      <c r="H3" s="1">
        <f>+'Data Single'!D9</f>
        <v>15009</v>
      </c>
      <c r="I3" s="1"/>
      <c r="J3" s="2"/>
      <c r="K3" s="2"/>
      <c r="M3" s="2"/>
      <c r="N3" s="2"/>
      <c r="O3" s="2"/>
      <c r="P3" s="2"/>
      <c r="Q3" s="2"/>
    </row>
    <row r="4" spans="1:17" ht="30" customHeight="1" thickBot="1">
      <c r="A4" s="94">
        <v>50051</v>
      </c>
      <c r="B4" s="24">
        <f>+'Data Single'!B8</f>
        <v>230</v>
      </c>
      <c r="C4" s="78">
        <f>+'Data Single'!B9</f>
        <v>15</v>
      </c>
      <c r="D4" s="78">
        <f>+'Data Single'!B10</f>
        <v>5320</v>
      </c>
      <c r="E4" s="25">
        <f>+'Data Single'!B11</f>
        <v>80</v>
      </c>
      <c r="F4" s="28">
        <f>+'Data Single'!B12</f>
        <v>16.7</v>
      </c>
      <c r="G4" s="16">
        <f>+'Data Single'!B13</f>
        <v>1.1133333333333333</v>
      </c>
      <c r="H4" s="1">
        <f>+'Data Single'!D10</f>
        <v>15012</v>
      </c>
      <c r="I4" s="1"/>
      <c r="J4" s="2"/>
      <c r="K4" s="2"/>
      <c r="M4" s="2"/>
      <c r="N4" s="2"/>
      <c r="O4" s="2"/>
      <c r="P4" s="2"/>
      <c r="Q4" s="2"/>
    </row>
    <row r="5" spans="1:17" ht="19.899999999999999" customHeight="1">
      <c r="A5" s="3" t="s">
        <v>9</v>
      </c>
      <c r="B5" s="5"/>
      <c r="C5" s="79">
        <f>+B4</f>
        <v>230</v>
      </c>
      <c r="D5" s="5" t="s">
        <v>1</v>
      </c>
      <c r="E5" s="90" t="s">
        <v>114</v>
      </c>
      <c r="F5" s="26"/>
      <c r="G5" s="29"/>
      <c r="H5" s="1">
        <f>+'Data Single'!D11</f>
        <v>15015</v>
      </c>
      <c r="I5" s="1"/>
      <c r="J5" s="2"/>
      <c r="K5" s="2"/>
      <c r="M5" s="2"/>
      <c r="N5" s="2"/>
      <c r="O5" s="2"/>
      <c r="P5" s="2"/>
      <c r="Q5" s="2"/>
    </row>
    <row r="6" spans="1:17" ht="19.899999999999999" customHeight="1">
      <c r="A6" s="3" t="s">
        <v>10</v>
      </c>
      <c r="B6" s="5"/>
      <c r="C6" s="80">
        <f>+F4</f>
        <v>16.7</v>
      </c>
      <c r="D6" s="5" t="s">
        <v>1</v>
      </c>
      <c r="E6" s="20" t="s">
        <v>115</v>
      </c>
      <c r="F6" s="27"/>
      <c r="G6" s="29"/>
      <c r="H6" s="1">
        <f>+'Data Single'!D12</f>
        <v>15018</v>
      </c>
      <c r="I6" s="1"/>
      <c r="J6" s="2"/>
      <c r="K6" s="2"/>
      <c r="M6" s="2"/>
      <c r="N6" s="2"/>
      <c r="O6" s="2"/>
      <c r="P6" s="2"/>
      <c r="Q6" s="2"/>
    </row>
    <row r="7" spans="1:17" ht="19.899999999999999" customHeight="1">
      <c r="A7" s="3" t="s">
        <v>2</v>
      </c>
      <c r="B7" s="5"/>
      <c r="C7" s="80">
        <f>+C5/C6</f>
        <v>13.77245508982036</v>
      </c>
      <c r="D7" s="5"/>
      <c r="E7" s="20" t="s">
        <v>116</v>
      </c>
      <c r="F7" s="395"/>
      <c r="G7" s="396"/>
      <c r="H7" s="1">
        <f>+'Data Single'!D13</f>
        <v>15021</v>
      </c>
      <c r="I7" s="1"/>
      <c r="J7" s="2"/>
      <c r="K7" s="2"/>
      <c r="M7" s="2"/>
      <c r="N7" s="2"/>
      <c r="O7" s="2"/>
      <c r="P7" s="2"/>
      <c r="Q7" s="2"/>
    </row>
    <row r="8" spans="1:17" ht="19.899999999999999" customHeight="1">
      <c r="A8" s="35" t="s">
        <v>108</v>
      </c>
      <c r="B8" s="157" t="str">
        <f>IF(C8=0,"Measure Rp","")</f>
        <v/>
      </c>
      <c r="C8" s="80">
        <f>+'Data Single'!B15</f>
        <v>24.7</v>
      </c>
      <c r="D8" s="5" t="s">
        <v>0</v>
      </c>
      <c r="E8" s="393" t="s">
        <v>117</v>
      </c>
      <c r="F8" s="393"/>
      <c r="G8" s="394"/>
      <c r="H8" s="1">
        <f>+'Data Single'!D14</f>
        <v>15024</v>
      </c>
      <c r="I8" s="1"/>
      <c r="J8" s="2"/>
      <c r="K8" s="2"/>
      <c r="M8" s="2"/>
      <c r="N8" s="2"/>
      <c r="O8" s="2"/>
      <c r="P8" s="2"/>
      <c r="Q8" s="2"/>
    </row>
    <row r="9" spans="1:17" ht="19.899999999999999" customHeight="1">
      <c r="A9" s="35" t="s">
        <v>109</v>
      </c>
      <c r="B9" s="157" t="str">
        <f>IF(C9=0,"Measure Rs","")</f>
        <v/>
      </c>
      <c r="C9" s="80">
        <f>+'Data Single'!B16</f>
        <v>0.16</v>
      </c>
      <c r="D9" s="5" t="s">
        <v>0</v>
      </c>
      <c r="E9" s="393" t="s">
        <v>118</v>
      </c>
      <c r="F9" s="393"/>
      <c r="G9" s="394"/>
      <c r="H9" s="1">
        <f>+'Data Single'!D15</f>
        <v>15206</v>
      </c>
      <c r="I9" s="1"/>
      <c r="J9" s="2"/>
      <c r="K9" s="2"/>
      <c r="M9" s="2"/>
      <c r="N9" s="2"/>
      <c r="O9" s="2"/>
      <c r="P9" s="2"/>
      <c r="Q9" s="2"/>
    </row>
    <row r="10" spans="1:17" ht="19.899999999999999" customHeight="1" thickBot="1">
      <c r="A10" s="3" t="s">
        <v>129</v>
      </c>
      <c r="B10" s="5"/>
      <c r="C10" s="80">
        <f>+E4</f>
        <v>80</v>
      </c>
      <c r="D10" s="5" t="s">
        <v>14</v>
      </c>
      <c r="E10" s="90" t="s">
        <v>119</v>
      </c>
      <c r="F10" s="86"/>
      <c r="G10" s="15"/>
      <c r="H10" s="1">
        <f>+'Data Single'!D16</f>
        <v>15209</v>
      </c>
      <c r="I10" s="1"/>
      <c r="J10" s="2"/>
      <c r="K10" s="2"/>
      <c r="M10" s="2"/>
      <c r="N10" s="2"/>
      <c r="O10" s="2"/>
      <c r="P10" s="2"/>
      <c r="Q10" s="2"/>
    </row>
    <row r="11" spans="1:17" ht="19.899999999999999" customHeight="1" thickBot="1">
      <c r="A11" s="3" t="s">
        <v>130</v>
      </c>
      <c r="B11" s="359">
        <v>5.8576462345130853</v>
      </c>
      <c r="C11" s="5"/>
      <c r="D11" s="5" t="s">
        <v>4</v>
      </c>
      <c r="E11" s="391" t="s">
        <v>150</v>
      </c>
      <c r="F11" s="391"/>
      <c r="G11" s="15"/>
      <c r="H11" s="1">
        <f>+'Data Single'!D17</f>
        <v>15212</v>
      </c>
      <c r="I11" s="1"/>
      <c r="J11" s="2"/>
      <c r="K11" s="2"/>
      <c r="M11" s="2"/>
      <c r="N11" s="2"/>
      <c r="O11" s="2"/>
      <c r="P11" s="2"/>
      <c r="Q11" s="2"/>
    </row>
    <row r="12" spans="1:17" ht="19.899999999999999" customHeight="1">
      <c r="A12" s="3" t="s">
        <v>131</v>
      </c>
      <c r="B12" s="81"/>
      <c r="C12" s="80">
        <f>+E4/C4</f>
        <v>5.333333333333333</v>
      </c>
      <c r="D12" s="5" t="s">
        <v>4</v>
      </c>
      <c r="E12" s="90" t="s">
        <v>121</v>
      </c>
      <c r="F12" s="20"/>
      <c r="G12" s="15"/>
      <c r="H12" s="1">
        <f>+'Data Single'!D18</f>
        <v>15215</v>
      </c>
      <c r="I12" s="1"/>
      <c r="J12" s="2"/>
      <c r="K12" s="2"/>
      <c r="M12" s="2"/>
      <c r="N12" s="2"/>
      <c r="O12" s="2"/>
      <c r="P12" s="2"/>
      <c r="Q12" s="2"/>
    </row>
    <row r="13" spans="1:17" ht="19.899999999999999" customHeight="1">
      <c r="A13" s="3" t="s">
        <v>132</v>
      </c>
      <c r="B13" s="81">
        <f>+B11*C9</f>
        <v>0.93722339752209372</v>
      </c>
      <c r="C13" s="81">
        <f>+C12*C9</f>
        <v>0.85333333333333328</v>
      </c>
      <c r="D13" s="5" t="s">
        <v>1</v>
      </c>
      <c r="E13" s="90" t="s">
        <v>122</v>
      </c>
      <c r="F13" s="20"/>
      <c r="G13" s="15"/>
      <c r="H13" s="1">
        <f>+'Data Single'!D19</f>
        <v>15218</v>
      </c>
      <c r="I13" s="1"/>
      <c r="J13" s="2"/>
      <c r="K13" s="2"/>
      <c r="M13" s="2"/>
      <c r="N13" s="2"/>
      <c r="O13" s="2"/>
      <c r="P13" s="2"/>
      <c r="Q13" s="2"/>
    </row>
    <row r="14" spans="1:17" ht="19.899999999999999" customHeight="1">
      <c r="A14" s="3" t="s">
        <v>133</v>
      </c>
      <c r="B14" s="156">
        <f>+B11/C7</f>
        <v>0.42531605267986311</v>
      </c>
      <c r="C14" s="156">
        <f>+C12/C7</f>
        <v>0.38724637681159418</v>
      </c>
      <c r="D14" s="5" t="s">
        <v>4</v>
      </c>
      <c r="E14" s="90" t="s">
        <v>123</v>
      </c>
      <c r="F14" s="20"/>
      <c r="G14" s="15"/>
      <c r="H14" s="1">
        <f>+'Data Single'!D20</f>
        <v>15221</v>
      </c>
      <c r="I14" s="1"/>
      <c r="J14" s="2"/>
      <c r="K14" s="2"/>
      <c r="M14" s="2"/>
      <c r="N14" s="2"/>
      <c r="O14" s="2"/>
      <c r="P14" s="2"/>
      <c r="Q14" s="2"/>
    </row>
    <row r="15" spans="1:17" ht="19.899999999999999" customHeight="1">
      <c r="A15" s="3" t="s">
        <v>3</v>
      </c>
      <c r="B15" s="81">
        <f>+B14*C8</f>
        <v>10.505306501192619</v>
      </c>
      <c r="C15" s="81">
        <f>+C14*C8</f>
        <v>9.5649855072463765</v>
      </c>
      <c r="D15" s="5" t="s">
        <v>1</v>
      </c>
      <c r="E15" s="90" t="s">
        <v>124</v>
      </c>
      <c r="F15" s="20"/>
      <c r="G15" s="15"/>
      <c r="H15" s="1">
        <f>+'Data Single'!D21</f>
        <v>15224</v>
      </c>
      <c r="I15" s="1"/>
      <c r="J15" s="2"/>
      <c r="K15" s="2"/>
      <c r="M15" s="2"/>
      <c r="N15" s="2"/>
      <c r="O15" s="2"/>
      <c r="P15" s="2"/>
      <c r="Q15" s="2"/>
    </row>
    <row r="16" spans="1:17" ht="19.899999999999999" customHeight="1">
      <c r="A16" s="3" t="s">
        <v>134</v>
      </c>
      <c r="B16" s="81">
        <f>+B15/C7</f>
        <v>0.7627766024778988</v>
      </c>
      <c r="C16" s="81">
        <f>+C15/C7</f>
        <v>0.6945011216131064</v>
      </c>
      <c r="D16" s="5" t="s">
        <v>1</v>
      </c>
      <c r="E16" s="90" t="s">
        <v>125</v>
      </c>
      <c r="F16" s="83"/>
      <c r="G16" s="15"/>
      <c r="H16" s="1">
        <f>+'Data Single'!D22</f>
        <v>30406</v>
      </c>
      <c r="I16" s="1"/>
      <c r="J16" s="2"/>
      <c r="K16" s="2"/>
      <c r="M16" s="2"/>
      <c r="N16" s="2"/>
      <c r="O16" s="2"/>
      <c r="P16" s="2"/>
      <c r="Q16" s="2"/>
    </row>
    <row r="17" spans="1:17" ht="19.899999999999999" customHeight="1">
      <c r="A17" s="3" t="s">
        <v>135</v>
      </c>
      <c r="B17" s="81">
        <f>+B13+B16</f>
        <v>1.6999999999999926</v>
      </c>
      <c r="C17" s="81">
        <f>+C13+C16</f>
        <v>1.5478344549464396</v>
      </c>
      <c r="D17" s="5" t="s">
        <v>1</v>
      </c>
      <c r="E17" s="90" t="s">
        <v>126</v>
      </c>
      <c r="F17" s="20"/>
      <c r="G17" s="15"/>
      <c r="H17" s="1">
        <f>+'Data Single'!D23</f>
        <v>30409</v>
      </c>
      <c r="I17" s="1"/>
      <c r="J17" s="2"/>
      <c r="K17" s="2"/>
      <c r="M17" s="2"/>
      <c r="N17" s="2"/>
      <c r="O17" s="2"/>
      <c r="P17" s="2"/>
      <c r="Q17" s="2"/>
    </row>
    <row r="18" spans="1:17" ht="19.899999999999999" customHeight="1">
      <c r="A18" s="3" t="s">
        <v>136</v>
      </c>
      <c r="B18" s="81">
        <f>+B17/B11</f>
        <v>0.29021896030245747</v>
      </c>
      <c r="C18" s="81">
        <f>+C17/C12</f>
        <v>0.29021896030245742</v>
      </c>
      <c r="D18" s="5" t="s">
        <v>0</v>
      </c>
      <c r="E18" s="90" t="s">
        <v>127</v>
      </c>
      <c r="F18" s="20"/>
      <c r="G18" s="15"/>
      <c r="H18" s="1">
        <f>+'Data Single'!D24</f>
        <v>30412</v>
      </c>
      <c r="I18" s="1"/>
      <c r="J18" s="2"/>
      <c r="K18" s="2"/>
      <c r="M18" s="2"/>
      <c r="N18" s="2"/>
      <c r="O18" s="2"/>
      <c r="P18" s="2"/>
      <c r="Q18" s="2"/>
    </row>
    <row r="19" spans="1:17" ht="19.899999999999999" customHeight="1">
      <c r="A19" s="35" t="s">
        <v>174</v>
      </c>
      <c r="B19" s="400" t="s">
        <v>226</v>
      </c>
      <c r="C19" s="82">
        <f>+(C6-C17)</f>
        <v>15.15216554505356</v>
      </c>
      <c r="D19" s="10" t="s">
        <v>1</v>
      </c>
      <c r="E19" s="90" t="s">
        <v>128</v>
      </c>
      <c r="F19" s="21">
        <f>+$C$12</f>
        <v>5.333333333333333</v>
      </c>
      <c r="G19" s="22" t="s">
        <v>4</v>
      </c>
      <c r="H19" s="1">
        <f>+'Data Single'!D25</f>
        <v>30415</v>
      </c>
      <c r="I19" s="1"/>
      <c r="J19" s="2"/>
      <c r="K19" s="2"/>
      <c r="M19" s="2"/>
      <c r="N19" s="2"/>
      <c r="O19" s="2"/>
      <c r="P19" s="2"/>
      <c r="Q19" s="2"/>
    </row>
    <row r="20" spans="1:17" ht="19.899999999999999" customHeight="1" thickBot="1">
      <c r="A20" s="11" t="s">
        <v>175</v>
      </c>
      <c r="B20" s="401"/>
      <c r="C20" s="302">
        <f>+(C6-B17)</f>
        <v>15.000000000000007</v>
      </c>
      <c r="D20" s="305" t="s">
        <v>1</v>
      </c>
      <c r="E20" s="91" t="s">
        <v>173</v>
      </c>
      <c r="F20" s="303">
        <f>+B11</f>
        <v>5.8576462345130853</v>
      </c>
      <c r="G20" s="304" t="s">
        <v>4</v>
      </c>
      <c r="H20" s="1">
        <f>+'Data Single'!D26</f>
        <v>30418</v>
      </c>
      <c r="I20" s="1"/>
      <c r="J20" s="2"/>
      <c r="K20" s="2"/>
      <c r="M20" s="2"/>
      <c r="N20" s="2"/>
      <c r="O20" s="2"/>
      <c r="P20" s="2"/>
      <c r="Q20" s="2"/>
    </row>
    <row r="21" spans="1:17">
      <c r="A21" s="36"/>
      <c r="B21" s="37"/>
      <c r="C21" s="37"/>
      <c r="D21" s="37"/>
      <c r="E21" s="38"/>
      <c r="F21" s="37"/>
      <c r="G21" s="39"/>
      <c r="H21" s="1">
        <f>+'Data Single'!D27</f>
        <v>30421</v>
      </c>
      <c r="I21" s="1"/>
    </row>
    <row r="22" spans="1:17">
      <c r="A22" s="92" t="s">
        <v>137</v>
      </c>
      <c r="B22" s="397" t="str">
        <f>+A1</f>
        <v>Calculation of Transformers</v>
      </c>
      <c r="C22" s="397"/>
      <c r="D22" s="397"/>
      <c r="E22" s="19" t="str">
        <f>+A3</f>
        <v>Order No. RKT 8015</v>
      </c>
      <c r="F22" s="19"/>
      <c r="G22" s="40"/>
      <c r="H22" s="1">
        <f>+'Data Single'!D28</f>
        <v>30424</v>
      </c>
      <c r="I22" s="1"/>
    </row>
    <row r="23" spans="1:17">
      <c r="A23" s="398"/>
      <c r="B23" s="397"/>
      <c r="C23" s="397"/>
      <c r="D23" s="397"/>
      <c r="E23" s="397"/>
      <c r="F23" s="397"/>
      <c r="G23" s="399"/>
      <c r="H23" s="1">
        <f>+'Data Single'!D29</f>
        <v>30430</v>
      </c>
      <c r="I23" s="1"/>
    </row>
    <row r="24" spans="1:17">
      <c r="A24" s="388" t="s">
        <v>201</v>
      </c>
      <c r="B24" s="389"/>
      <c r="C24" s="389"/>
      <c r="D24" s="389"/>
      <c r="E24" s="389"/>
      <c r="F24" s="389"/>
      <c r="G24" s="390"/>
      <c r="H24" s="1">
        <f>+'Data Single'!D30</f>
        <v>38706</v>
      </c>
      <c r="I24" s="1"/>
    </row>
    <row r="25" spans="1:17">
      <c r="A25" s="41"/>
      <c r="B25" s="1"/>
      <c r="C25" s="1"/>
      <c r="D25" s="1"/>
      <c r="E25" s="13"/>
      <c r="F25" s="1"/>
      <c r="G25" s="42"/>
      <c r="H25" s="1">
        <f>+'Data Single'!D31</f>
        <v>38708</v>
      </c>
      <c r="I25" s="1"/>
    </row>
    <row r="26" spans="1:17">
      <c r="A26" s="372" t="s">
        <v>231</v>
      </c>
      <c r="B26" s="373"/>
      <c r="C26" s="373"/>
      <c r="D26" s="373"/>
      <c r="E26" s="373"/>
      <c r="F26" s="373"/>
      <c r="G26" s="374"/>
      <c r="H26" s="1">
        <f>+'Data Single'!D32</f>
        <v>38709</v>
      </c>
      <c r="I26" s="1"/>
    </row>
    <row r="27" spans="1:17">
      <c r="A27" s="41"/>
      <c r="B27" s="1"/>
      <c r="C27" s="1"/>
      <c r="D27" s="1"/>
      <c r="E27" s="13"/>
      <c r="F27" s="1"/>
      <c r="G27" s="42"/>
      <c r="H27" s="1">
        <f>+'Data Single'!D33</f>
        <v>38712</v>
      </c>
      <c r="I27" s="1"/>
    </row>
    <row r="28" spans="1:17">
      <c r="A28" s="388" t="s">
        <v>138</v>
      </c>
      <c r="B28" s="389"/>
      <c r="C28" s="389"/>
      <c r="D28" s="389"/>
      <c r="E28" s="389"/>
      <c r="F28" s="389"/>
      <c r="G28" s="390"/>
      <c r="H28" s="1">
        <f>+'Data Single'!D34</f>
        <v>38715</v>
      </c>
      <c r="I28" s="1"/>
    </row>
    <row r="29" spans="1:17" ht="15" thickBot="1">
      <c r="A29" s="93"/>
      <c r="B29" s="87"/>
      <c r="C29" s="87"/>
      <c r="D29" s="87"/>
      <c r="E29" s="88"/>
      <c r="F29" s="87"/>
      <c r="G29" s="89"/>
      <c r="H29" s="1">
        <f>+'Data Single'!D35</f>
        <v>38718</v>
      </c>
      <c r="I29" s="1"/>
    </row>
    <row r="30" spans="1:17">
      <c r="A30" s="392"/>
      <c r="B30" s="392"/>
      <c r="C30" s="392"/>
      <c r="D30" s="392"/>
      <c r="E30" s="392"/>
      <c r="F30" s="392"/>
      <c r="G30" s="392"/>
      <c r="H30" s="1">
        <f>+'Data Single'!D36</f>
        <v>38724</v>
      </c>
      <c r="I30" s="1"/>
    </row>
    <row r="31" spans="1:17" ht="15">
      <c r="A31" s="1"/>
      <c r="B31" s="380"/>
      <c r="C31" s="380"/>
      <c r="D31" s="380"/>
      <c r="E31" s="380"/>
      <c r="F31" s="46"/>
      <c r="G31" s="46"/>
      <c r="H31" s="1">
        <f>+'Data Single'!D37</f>
        <v>38730</v>
      </c>
      <c r="I31" s="46"/>
    </row>
    <row r="32" spans="1:17" ht="15">
      <c r="A32" s="46"/>
      <c r="B32" s="46"/>
      <c r="C32" s="46"/>
      <c r="D32" s="46"/>
      <c r="E32" s="46"/>
      <c r="F32" s="46"/>
      <c r="G32" s="46"/>
      <c r="H32" s="1">
        <f>+'Data Single'!D38</f>
        <v>42106</v>
      </c>
      <c r="I32" s="46"/>
    </row>
    <row r="33" spans="1:9" ht="15">
      <c r="A33" s="259"/>
      <c r="B33" s="381"/>
      <c r="C33" s="381"/>
      <c r="D33" s="381"/>
      <c r="E33" s="381"/>
      <c r="F33" s="260"/>
      <c r="G33" s="260"/>
      <c r="H33" s="1">
        <f>+'Data Single'!D39</f>
        <v>42109</v>
      </c>
      <c r="I33" s="260"/>
    </row>
    <row r="34" spans="1:9" ht="15">
      <c r="A34" s="46"/>
      <c r="B34" s="284"/>
      <c r="C34" s="46"/>
      <c r="D34" s="46"/>
      <c r="E34" s="46"/>
      <c r="F34" s="46"/>
      <c r="G34" s="46"/>
      <c r="H34" s="1">
        <f>+'Data Single'!D40</f>
        <v>42112</v>
      </c>
      <c r="I34" s="46"/>
    </row>
    <row r="35" spans="1:9" ht="15">
      <c r="A35" s="257"/>
      <c r="B35" s="381" t="s">
        <v>217</v>
      </c>
      <c r="C35" s="381"/>
      <c r="D35" s="381"/>
      <c r="E35" s="381"/>
      <c r="F35" s="46"/>
      <c r="G35" s="46"/>
      <c r="H35" s="1">
        <f>+'Data Single'!D41</f>
        <v>42115</v>
      </c>
      <c r="I35" s="46"/>
    </row>
    <row r="36" spans="1:9" ht="15">
      <c r="A36" s="46"/>
      <c r="B36" s="284"/>
      <c r="C36" s="46"/>
      <c r="D36" s="46"/>
      <c r="E36" s="46"/>
      <c r="F36" s="46"/>
      <c r="G36" s="46"/>
      <c r="H36" s="1">
        <f>+'Data Single'!D42</f>
        <v>42118</v>
      </c>
      <c r="I36" s="46"/>
    </row>
    <row r="37" spans="1:9" ht="15">
      <c r="A37" s="1"/>
      <c r="B37" s="382" t="s">
        <v>200</v>
      </c>
      <c r="C37" s="382"/>
      <c r="D37" s="382"/>
      <c r="E37" s="382"/>
      <c r="F37" s="1"/>
      <c r="G37" s="1"/>
      <c r="H37" s="1">
        <f>+'Data Single'!D43</f>
        <v>42124</v>
      </c>
      <c r="I37" s="1"/>
    </row>
    <row r="38" spans="1:9" ht="15">
      <c r="A38" s="1"/>
      <c r="B38" s="284"/>
      <c r="C38" s="1"/>
      <c r="D38" s="1"/>
      <c r="E38" s="13"/>
      <c r="F38" s="1"/>
      <c r="G38" s="1"/>
      <c r="H38" s="1">
        <f>+'Data Single'!D44</f>
        <v>48081</v>
      </c>
      <c r="I38" s="1"/>
    </row>
    <row r="39" spans="1:9" ht="18.75">
      <c r="A39" s="1"/>
      <c r="B39" s="383" t="s">
        <v>218</v>
      </c>
      <c r="C39" s="383"/>
      <c r="D39" s="383"/>
      <c r="E39" s="383"/>
      <c r="F39" s="1"/>
      <c r="G39" s="1"/>
      <c r="H39" s="1">
        <f>+'Data Single'!D45</f>
        <v>48121</v>
      </c>
      <c r="I39" s="1"/>
    </row>
    <row r="40" spans="1:9">
      <c r="A40" s="1"/>
      <c r="B40" s="1"/>
      <c r="C40" s="1"/>
      <c r="D40" s="1"/>
      <c r="E40" s="13"/>
      <c r="F40" s="1"/>
      <c r="G40" s="1"/>
      <c r="H40" s="1">
        <f>+'Data Single'!D46</f>
        <v>48151</v>
      </c>
      <c r="I40" s="1"/>
    </row>
    <row r="41" spans="1:9">
      <c r="A41" s="1"/>
      <c r="B41" s="1"/>
      <c r="C41" s="1"/>
      <c r="D41" s="1"/>
      <c r="E41" s="13"/>
      <c r="F41" s="1"/>
      <c r="G41" s="1"/>
      <c r="H41" s="1">
        <f>+'Data Single'!D47</f>
        <v>48181</v>
      </c>
      <c r="I41" s="1"/>
    </row>
    <row r="42" spans="1:9">
      <c r="A42" s="1"/>
      <c r="B42" s="1"/>
      <c r="C42" s="1"/>
      <c r="D42" s="1"/>
      <c r="E42" s="13"/>
      <c r="F42" s="1"/>
      <c r="G42" s="1"/>
      <c r="H42" s="1">
        <f>+'Data Single'!D48</f>
        <v>48241</v>
      </c>
      <c r="I42" s="1"/>
    </row>
    <row r="43" spans="1:9">
      <c r="A43" s="1"/>
      <c r="B43" s="1"/>
      <c r="C43" s="1"/>
      <c r="D43" s="1"/>
      <c r="E43" s="13"/>
      <c r="F43" s="1"/>
      <c r="G43" s="1"/>
      <c r="H43" s="1">
        <f>+'Data Single'!D49</f>
        <v>50011</v>
      </c>
      <c r="I43" s="1"/>
    </row>
    <row r="44" spans="1:9">
      <c r="A44" s="1"/>
      <c r="B44" s="1"/>
      <c r="C44" s="1"/>
      <c r="D44" s="1"/>
      <c r="E44" s="13"/>
      <c r="F44" s="1"/>
      <c r="G44" s="1"/>
      <c r="H44" s="1">
        <f>+'Data Single'!D50</f>
        <v>50021</v>
      </c>
      <c r="I44" s="1"/>
    </row>
    <row r="45" spans="1:9">
      <c r="A45" s="1"/>
      <c r="B45" s="1"/>
      <c r="C45" s="1"/>
      <c r="D45" s="1"/>
      <c r="E45" s="13"/>
      <c r="F45" s="1"/>
      <c r="G45" s="1"/>
      <c r="H45" s="1">
        <f>+'Data Single'!D51</f>
        <v>50031</v>
      </c>
      <c r="I45" s="1"/>
    </row>
    <row r="46" spans="1:9">
      <c r="A46" s="1"/>
      <c r="B46" s="1"/>
      <c r="C46" s="1"/>
      <c r="D46" s="1"/>
      <c r="E46" s="13"/>
      <c r="F46" s="1"/>
      <c r="G46" s="1"/>
      <c r="H46" s="1">
        <f>+'Data Single'!D52</f>
        <v>50041</v>
      </c>
      <c r="I46" s="1"/>
    </row>
    <row r="47" spans="1:9">
      <c r="A47" s="1"/>
      <c r="B47" s="1"/>
      <c r="C47" s="1"/>
      <c r="D47" s="1"/>
      <c r="E47" s="13"/>
      <c r="F47" s="1"/>
      <c r="G47" s="1"/>
      <c r="H47" s="1">
        <f>+'Data Single'!D53</f>
        <v>50051</v>
      </c>
      <c r="I47" s="1"/>
    </row>
    <row r="48" spans="1:9">
      <c r="A48" s="1"/>
      <c r="B48" s="1"/>
      <c r="C48" s="1"/>
      <c r="D48" s="1"/>
      <c r="E48" s="13"/>
      <c r="F48" s="1"/>
      <c r="G48" s="1"/>
      <c r="H48" s="1">
        <f>+'Data Single'!D54</f>
        <v>50061</v>
      </c>
      <c r="I48" s="1"/>
    </row>
    <row r="49" spans="1:12">
      <c r="A49" s="1"/>
      <c r="B49" s="1"/>
      <c r="C49" s="1"/>
      <c r="D49" s="1"/>
      <c r="E49" s="13"/>
      <c r="F49" s="158"/>
      <c r="G49" s="1"/>
      <c r="H49" s="1">
        <f>+'Data Single'!D55</f>
        <v>50071</v>
      </c>
      <c r="I49" s="1"/>
    </row>
    <row r="50" spans="1:12">
      <c r="A50" s="1"/>
      <c r="B50" s="1"/>
      <c r="C50" s="1"/>
      <c r="D50" s="1"/>
      <c r="E50" s="13"/>
      <c r="F50" s="1"/>
      <c r="G50" s="1"/>
      <c r="H50" s="1">
        <f>+'Data Single'!D56</f>
        <v>50081</v>
      </c>
      <c r="I50" s="358"/>
    </row>
    <row r="51" spans="1:12">
      <c r="A51" s="1"/>
      <c r="B51" s="1"/>
      <c r="C51" s="1"/>
      <c r="D51" s="1"/>
      <c r="E51" s="13"/>
      <c r="F51" s="1"/>
      <c r="G51" s="1"/>
      <c r="H51" s="1">
        <f>+'Data Single'!D57</f>
        <v>50091</v>
      </c>
      <c r="I51" s="1"/>
    </row>
    <row r="52" spans="1:12">
      <c r="A52" s="1"/>
      <c r="B52" s="1"/>
      <c r="C52" s="1"/>
      <c r="D52" s="1"/>
      <c r="E52" s="13"/>
      <c r="F52" s="1"/>
      <c r="G52" s="1"/>
      <c r="H52" s="1">
        <f>+'Data Single'!D58</f>
        <v>50101</v>
      </c>
      <c r="I52" s="1"/>
      <c r="L52" s="2"/>
    </row>
    <row r="53" spans="1:12">
      <c r="A53" s="1"/>
      <c r="B53" s="1"/>
      <c r="C53" s="1"/>
      <c r="D53" s="1"/>
      <c r="E53" s="13"/>
      <c r="F53" s="1"/>
      <c r="G53" s="1"/>
      <c r="H53" s="1">
        <f>+'Data Single'!D59</f>
        <v>50111</v>
      </c>
      <c r="I53" s="1"/>
      <c r="L53" s="2"/>
    </row>
    <row r="54" spans="1:12">
      <c r="A54" s="1"/>
      <c r="B54" s="1"/>
      <c r="C54" s="1"/>
      <c r="D54" s="1"/>
      <c r="E54" s="13"/>
      <c r="F54" s="1"/>
      <c r="G54" s="1"/>
      <c r="H54" s="1">
        <f>+'Data Single'!D60</f>
        <v>50121</v>
      </c>
      <c r="I54" s="1"/>
      <c r="L54" s="2"/>
    </row>
    <row r="55" spans="1:12">
      <c r="A55" s="1"/>
      <c r="B55" s="1"/>
      <c r="C55" s="1"/>
      <c r="D55" s="1"/>
      <c r="E55" s="13"/>
      <c r="F55" s="1"/>
      <c r="G55" s="1"/>
      <c r="H55" s="1">
        <f>+'Data Single'!D61</f>
        <v>50131</v>
      </c>
      <c r="I55" s="1"/>
      <c r="L55" s="2"/>
    </row>
    <row r="56" spans="1:12">
      <c r="A56" s="1"/>
      <c r="B56" s="1"/>
      <c r="C56" s="1"/>
      <c r="D56" s="1"/>
      <c r="E56" s="13"/>
      <c r="F56" s="1"/>
      <c r="G56" s="1"/>
      <c r="H56" s="1">
        <f>+'Data Single'!D62</f>
        <v>50141</v>
      </c>
      <c r="I56" s="1"/>
      <c r="L56" s="2"/>
    </row>
    <row r="57" spans="1:12">
      <c r="A57" s="1"/>
      <c r="B57" s="1"/>
      <c r="C57" s="1"/>
      <c r="D57" s="1"/>
      <c r="E57" s="13"/>
      <c r="F57" s="1"/>
      <c r="G57" s="1"/>
      <c r="H57" s="1">
        <f>+'Data Single'!D63</f>
        <v>50151</v>
      </c>
      <c r="I57" s="1"/>
      <c r="L57" s="2"/>
    </row>
    <row r="58" spans="1:12">
      <c r="A58" s="1"/>
      <c r="B58" s="1"/>
      <c r="C58" s="1"/>
      <c r="D58" s="1"/>
      <c r="E58" s="13"/>
      <c r="F58" s="1"/>
      <c r="G58" s="1"/>
      <c r="H58" s="1">
        <f>+'Data Single'!D64</f>
        <v>50161</v>
      </c>
      <c r="I58" s="1"/>
      <c r="L58" s="2"/>
    </row>
    <row r="59" spans="1:12">
      <c r="A59" s="1"/>
      <c r="B59" s="1"/>
      <c r="C59" s="1"/>
      <c r="D59" s="1"/>
      <c r="E59" s="13"/>
      <c r="F59" s="1"/>
      <c r="G59" s="1"/>
      <c r="H59" s="1">
        <f>+'Data Single'!D65</f>
        <v>50171</v>
      </c>
      <c r="I59" s="1"/>
      <c r="L59" s="2"/>
    </row>
    <row r="60" spans="1:12">
      <c r="A60" s="1"/>
      <c r="B60" s="1"/>
      <c r="C60" s="1"/>
      <c r="D60" s="1"/>
      <c r="E60" s="13"/>
      <c r="F60" s="1"/>
      <c r="G60" s="1"/>
      <c r="H60" s="1">
        <f>+'Data Single'!D66</f>
        <v>50181</v>
      </c>
      <c r="I60" s="1"/>
      <c r="L60" s="2"/>
    </row>
    <row r="61" spans="1:12">
      <c r="A61" s="1"/>
      <c r="B61" s="1"/>
      <c r="C61" s="1"/>
      <c r="D61" s="1"/>
      <c r="E61" s="13"/>
      <c r="F61" s="1"/>
      <c r="G61" s="1"/>
      <c r="H61" s="1">
        <f>+'Data Single'!D67</f>
        <v>50191</v>
      </c>
      <c r="I61" s="1"/>
      <c r="L61" s="2"/>
    </row>
    <row r="62" spans="1:12">
      <c r="A62" s="1"/>
      <c r="B62" s="1"/>
      <c r="C62" s="1"/>
      <c r="D62" s="1"/>
      <c r="E62" s="13"/>
      <c r="F62" s="1"/>
      <c r="G62" s="1"/>
      <c r="H62" s="1">
        <f>+'Data Single'!D68</f>
        <v>50201</v>
      </c>
      <c r="I62" s="1"/>
      <c r="L62" s="2"/>
    </row>
    <row r="63" spans="1:12">
      <c r="A63" s="1"/>
      <c r="B63" s="1"/>
      <c r="C63" s="1"/>
      <c r="D63" s="1"/>
      <c r="E63" s="13"/>
      <c r="F63" s="1"/>
      <c r="G63" s="1"/>
      <c r="H63" s="1">
        <f>+'Data Single'!D69</f>
        <v>50211</v>
      </c>
      <c r="I63" s="1"/>
      <c r="L63" s="2"/>
    </row>
    <row r="64" spans="1:12">
      <c r="A64" s="1"/>
      <c r="B64" s="1"/>
      <c r="C64" s="1"/>
      <c r="D64" s="1"/>
      <c r="E64" s="13"/>
      <c r="F64" s="1"/>
      <c r="G64" s="1"/>
      <c r="H64" s="1">
        <f>+'Data Single'!D70</f>
        <v>50221</v>
      </c>
      <c r="I64" s="1"/>
      <c r="L64" s="2"/>
    </row>
    <row r="65" spans="1:12">
      <c r="A65" s="1"/>
      <c r="B65" s="1"/>
      <c r="C65" s="1"/>
      <c r="D65" s="1"/>
      <c r="E65" s="13"/>
      <c r="F65" s="1"/>
      <c r="G65" s="1"/>
      <c r="H65" s="1">
        <f>+'Data Single'!D71</f>
        <v>50231</v>
      </c>
      <c r="I65" s="1"/>
      <c r="L65" s="2"/>
    </row>
    <row r="66" spans="1:12">
      <c r="A66" s="1"/>
      <c r="B66" s="1"/>
      <c r="C66" s="1"/>
      <c r="D66" s="1"/>
      <c r="E66" s="13"/>
      <c r="F66" s="1"/>
      <c r="G66" s="1"/>
      <c r="H66" s="1">
        <f>+'Data Single'!D72</f>
        <v>50241</v>
      </c>
      <c r="I66" s="1"/>
      <c r="L66" s="2"/>
    </row>
    <row r="67" spans="1:12">
      <c r="A67" s="307" t="s">
        <v>5</v>
      </c>
      <c r="B67" s="1"/>
      <c r="C67" s="1"/>
      <c r="D67" s="1"/>
      <c r="E67" s="13"/>
      <c r="F67" s="1"/>
      <c r="G67" s="358" t="s">
        <v>219</v>
      </c>
      <c r="H67" s="1"/>
      <c r="I67" s="1"/>
    </row>
    <row r="68" spans="1:12">
      <c r="H68" s="2"/>
    </row>
    <row r="69" spans="1:12">
      <c r="H69" s="2"/>
    </row>
    <row r="70" spans="1:12">
      <c r="H70" s="2"/>
    </row>
  </sheetData>
  <mergeCells count="16">
    <mergeCell ref="A1:G1"/>
    <mergeCell ref="A24:G24"/>
    <mergeCell ref="E11:F11"/>
    <mergeCell ref="A28:G28"/>
    <mergeCell ref="A30:G30"/>
    <mergeCell ref="E8:G8"/>
    <mergeCell ref="E9:G9"/>
    <mergeCell ref="F7:G7"/>
    <mergeCell ref="B22:D22"/>
    <mergeCell ref="A23:G23"/>
    <mergeCell ref="B19:B20"/>
    <mergeCell ref="B31:E31"/>
    <mergeCell ref="B33:E33"/>
    <mergeCell ref="B35:E35"/>
    <mergeCell ref="B37:E37"/>
    <mergeCell ref="B39:E39"/>
  </mergeCells>
  <dataValidations count="1">
    <dataValidation type="list" allowBlank="1" showInputMessage="1" showErrorMessage="1" sqref="A4">
      <formula1>$H$1:$H$66</formula1>
    </dataValidation>
  </dataValidations>
  <hyperlinks>
    <hyperlink ref="B37"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dimension ref="A1:U297"/>
  <sheetViews>
    <sheetView workbookViewId="0">
      <pane xSplit="3" ySplit="7" topLeftCell="D71" activePane="bottomRight" state="frozen"/>
      <selection pane="topRight" activeCell="D1" sqref="D1"/>
      <selection pane="bottomLeft" activeCell="A8" sqref="A8"/>
      <selection pane="bottomRight" activeCell="D80" sqref="D80"/>
    </sheetView>
  </sheetViews>
  <sheetFormatPr defaultColWidth="8.85546875" defaultRowHeight="15"/>
  <cols>
    <col min="1" max="1" width="15.7109375" style="47" customWidth="1"/>
    <col min="2" max="2" width="12.7109375" style="47" customWidth="1"/>
    <col min="3" max="3" width="8.85546875" style="47"/>
    <col min="4" max="4" width="8.42578125" style="47" bestFit="1" customWidth="1"/>
    <col min="5" max="5" width="7.5703125" style="47" bestFit="1" customWidth="1"/>
    <col min="6" max="6" width="9.85546875" style="47" bestFit="1" customWidth="1"/>
    <col min="7" max="7" width="5.140625" style="47" bestFit="1" customWidth="1"/>
    <col min="8" max="8" width="7.42578125" style="47" bestFit="1" customWidth="1"/>
    <col min="9" max="10" width="10.140625" style="47" bestFit="1" customWidth="1"/>
    <col min="11" max="11" width="13.7109375" style="47" customWidth="1"/>
    <col min="12" max="12" width="12" style="47" bestFit="1" customWidth="1"/>
    <col min="13" max="13" width="11.7109375" style="54" bestFit="1" customWidth="1"/>
    <col min="14" max="14" width="12.7109375" style="47" customWidth="1"/>
    <col min="15" max="15" width="12.7109375" style="54" customWidth="1"/>
    <col min="16" max="17" width="12.7109375" style="47" customWidth="1"/>
    <col min="18" max="16384" width="8.85546875" style="47"/>
  </cols>
  <sheetData>
    <row r="1" spans="1:20" ht="29.45" customHeight="1">
      <c r="A1" s="46"/>
      <c r="B1" s="202"/>
      <c r="C1" s="202"/>
      <c r="D1" s="402" t="s">
        <v>12</v>
      </c>
      <c r="E1" s="402"/>
      <c r="F1" s="402"/>
      <c r="G1" s="402"/>
      <c r="H1" s="402"/>
      <c r="I1" s="402"/>
      <c r="J1" s="402"/>
      <c r="K1" s="402"/>
      <c r="L1" s="402"/>
      <c r="M1" s="402"/>
      <c r="N1" s="402"/>
      <c r="O1" s="402"/>
      <c r="P1" s="402"/>
      <c r="Q1" s="402"/>
      <c r="R1" s="46"/>
      <c r="S1" s="53"/>
      <c r="T1" s="53"/>
    </row>
    <row r="2" spans="1:20" ht="29.45" customHeight="1">
      <c r="A2" s="46"/>
      <c r="B2" s="66"/>
      <c r="C2" s="66"/>
      <c r="D2" s="403" t="s">
        <v>88</v>
      </c>
      <c r="E2" s="403"/>
      <c r="F2" s="403"/>
      <c r="G2" s="403"/>
      <c r="H2" s="403"/>
      <c r="I2" s="403"/>
      <c r="J2" s="403"/>
      <c r="K2" s="403"/>
      <c r="L2" s="403"/>
      <c r="M2" s="403"/>
      <c r="N2" s="403"/>
      <c r="O2" s="403"/>
      <c r="P2" s="403"/>
      <c r="Q2" s="403"/>
      <c r="R2" s="46"/>
      <c r="S2" s="53"/>
      <c r="T2" s="53"/>
    </row>
    <row r="3" spans="1:20">
      <c r="A3" s="46"/>
      <c r="B3" s="46"/>
      <c r="C3" s="46"/>
      <c r="D3" s="46"/>
      <c r="E3" s="46"/>
      <c r="F3" s="46"/>
      <c r="G3" s="46"/>
      <c r="H3" s="46"/>
      <c r="I3" s="46"/>
      <c r="J3" s="46"/>
      <c r="K3" s="46"/>
      <c r="L3" s="46"/>
      <c r="M3" s="48"/>
      <c r="N3" s="46"/>
      <c r="O3" s="48"/>
      <c r="P3" s="46"/>
      <c r="Q3" s="46"/>
      <c r="R3" s="46"/>
      <c r="S3" s="53"/>
      <c r="T3" s="53"/>
    </row>
    <row r="4" spans="1:20" ht="29.45" customHeight="1">
      <c r="A4" s="46"/>
      <c r="B4" s="201"/>
      <c r="C4" s="201"/>
      <c r="D4" s="404" t="s">
        <v>141</v>
      </c>
      <c r="E4" s="404"/>
      <c r="F4" s="404"/>
      <c r="G4" s="404"/>
      <c r="H4" s="404"/>
      <c r="I4" s="404"/>
      <c r="J4" s="404"/>
      <c r="K4" s="404"/>
      <c r="L4" s="404"/>
      <c r="M4" s="404"/>
      <c r="N4" s="404"/>
      <c r="O4" s="404"/>
      <c r="P4" s="404"/>
      <c r="Q4" s="404"/>
      <c r="R4" s="46"/>
      <c r="S4" s="53"/>
      <c r="T4" s="53"/>
    </row>
    <row r="5" spans="1:20" ht="15.75" thickBot="1">
      <c r="A5" s="407" t="s">
        <v>181</v>
      </c>
      <c r="B5" s="408"/>
      <c r="C5" s="46"/>
      <c r="D5" s="49">
        <f>+'Gerth Single'!A4</f>
        <v>50051</v>
      </c>
      <c r="E5" s="46"/>
      <c r="F5" s="46"/>
      <c r="G5" s="46"/>
      <c r="H5" s="46"/>
      <c r="I5" s="46"/>
      <c r="J5" s="46"/>
      <c r="K5" s="46"/>
      <c r="L5" s="46"/>
      <c r="M5" s="48"/>
      <c r="N5" s="46"/>
      <c r="O5" s="48"/>
      <c r="P5" s="50"/>
      <c r="Q5" s="50"/>
      <c r="R5" s="46"/>
      <c r="S5" s="53"/>
      <c r="T5" s="53"/>
    </row>
    <row r="6" spans="1:20" ht="15.75" thickBot="1">
      <c r="A6" s="46"/>
      <c r="B6" s="46"/>
      <c r="C6" s="46"/>
      <c r="D6" s="340" t="s">
        <v>198</v>
      </c>
      <c r="E6" s="95" t="s">
        <v>13</v>
      </c>
      <c r="F6" s="95" t="s">
        <v>111</v>
      </c>
      <c r="G6" s="96" t="s">
        <v>120</v>
      </c>
      <c r="H6" s="97" t="s">
        <v>14</v>
      </c>
      <c r="I6" s="97" t="s">
        <v>113</v>
      </c>
      <c r="J6" s="97" t="s">
        <v>113</v>
      </c>
      <c r="K6" s="97" t="s">
        <v>15</v>
      </c>
      <c r="L6" s="97" t="s">
        <v>108</v>
      </c>
      <c r="M6" s="98" t="s">
        <v>109</v>
      </c>
      <c r="N6" s="46"/>
      <c r="O6" s="48"/>
      <c r="P6" s="62"/>
      <c r="Q6" s="160"/>
      <c r="R6" s="46"/>
      <c r="S6" s="53"/>
      <c r="T6" s="53"/>
    </row>
    <row r="7" spans="1:20" ht="15.75" thickBot="1">
      <c r="A7" s="46" t="str">
        <f>+D6</f>
        <v>Series</v>
      </c>
      <c r="B7" s="48">
        <f>VLOOKUP($D$5,$D$8:$M$72,1)</f>
        <v>50051</v>
      </c>
      <c r="C7" s="46" t="str">
        <f>+D7</f>
        <v>Type</v>
      </c>
      <c r="D7" s="341" t="s">
        <v>97</v>
      </c>
      <c r="E7" s="182" t="s">
        <v>1</v>
      </c>
      <c r="F7" s="182" t="s">
        <v>1</v>
      </c>
      <c r="G7" s="183" t="s">
        <v>32</v>
      </c>
      <c r="H7" s="177" t="s">
        <v>99</v>
      </c>
      <c r="I7" s="177" t="s">
        <v>1</v>
      </c>
      <c r="J7" s="177" t="s">
        <v>95</v>
      </c>
      <c r="K7" s="177" t="s">
        <v>180</v>
      </c>
      <c r="L7" s="405" t="s">
        <v>0</v>
      </c>
      <c r="M7" s="406"/>
      <c r="N7" s="46"/>
      <c r="O7" s="48"/>
      <c r="P7" s="63"/>
      <c r="Q7" s="160"/>
      <c r="R7" s="46"/>
      <c r="S7" s="53"/>
      <c r="T7" s="53"/>
    </row>
    <row r="8" spans="1:20">
      <c r="A8" s="46" t="str">
        <f>+E6</f>
        <v>Primary</v>
      </c>
      <c r="B8" s="48">
        <f>VLOOKUP($D$5,$D$8:$M$72,2)</f>
        <v>230</v>
      </c>
      <c r="C8" s="46" t="str">
        <f>+E7</f>
        <v>Volt</v>
      </c>
      <c r="D8" s="342">
        <v>15006</v>
      </c>
      <c r="E8" s="330">
        <v>230</v>
      </c>
      <c r="F8" s="135">
        <v>6</v>
      </c>
      <c r="G8" s="111">
        <v>55</v>
      </c>
      <c r="H8" s="179">
        <v>0.33</v>
      </c>
      <c r="I8" s="101">
        <v>9.8999999999999986</v>
      </c>
      <c r="J8" s="249">
        <f>+I8/F8</f>
        <v>1.6499999999999997</v>
      </c>
      <c r="K8" s="102" t="s">
        <v>36</v>
      </c>
      <c r="L8" s="299"/>
      <c r="M8" s="70"/>
      <c r="N8" s="46"/>
      <c r="O8" s="48"/>
      <c r="P8" s="64"/>
      <c r="Q8" s="160"/>
      <c r="R8" s="46"/>
      <c r="S8" s="53"/>
      <c r="T8" s="53"/>
    </row>
    <row r="9" spans="1:20">
      <c r="A9" s="46" t="str">
        <f>+F6</f>
        <v>Secondary</v>
      </c>
      <c r="B9" s="48">
        <f>VLOOKUP($D$5,$D$8:$M$72,3)</f>
        <v>15</v>
      </c>
      <c r="C9" s="46" t="str">
        <f>+F7</f>
        <v>Volt</v>
      </c>
      <c r="D9" s="343">
        <v>15009</v>
      </c>
      <c r="E9" s="331">
        <v>230</v>
      </c>
      <c r="F9" s="138">
        <v>9</v>
      </c>
      <c r="G9" s="113">
        <v>36.6</v>
      </c>
      <c r="H9" s="180">
        <v>0.33</v>
      </c>
      <c r="I9" s="105">
        <v>14.85</v>
      </c>
      <c r="J9" s="250">
        <f t="shared" ref="J9:J14" si="0">+I9/F9</f>
        <v>1.65</v>
      </c>
      <c r="K9" s="106" t="s">
        <v>37</v>
      </c>
      <c r="L9" s="71"/>
      <c r="M9" s="72"/>
      <c r="N9" s="46"/>
      <c r="O9" s="48"/>
      <c r="P9" s="64"/>
      <c r="Q9" s="160"/>
      <c r="R9" s="46"/>
      <c r="S9" s="53"/>
      <c r="T9" s="53"/>
    </row>
    <row r="10" spans="1:20">
      <c r="A10" s="46" t="str">
        <f>+G6</f>
        <v xml:space="preserve">Imax </v>
      </c>
      <c r="B10" s="48">
        <f>VLOOKUP($D$5,$D$8:$M$72,4)</f>
        <v>5320</v>
      </c>
      <c r="C10" s="46" t="str">
        <f>+G7</f>
        <v>mA</v>
      </c>
      <c r="D10" s="343">
        <v>15012</v>
      </c>
      <c r="E10" s="331">
        <v>230</v>
      </c>
      <c r="F10" s="138">
        <v>12</v>
      </c>
      <c r="G10" s="113">
        <v>27.5</v>
      </c>
      <c r="H10" s="180">
        <v>0.33</v>
      </c>
      <c r="I10" s="105">
        <v>19.799999999999997</v>
      </c>
      <c r="J10" s="250">
        <f t="shared" si="0"/>
        <v>1.6499999999999997</v>
      </c>
      <c r="K10" s="106" t="s">
        <v>38</v>
      </c>
      <c r="L10" s="71"/>
      <c r="M10" s="72"/>
      <c r="N10" s="46"/>
      <c r="O10" s="48"/>
      <c r="P10" s="64"/>
      <c r="Q10" s="160"/>
      <c r="R10" s="46"/>
      <c r="S10" s="53"/>
      <c r="T10" s="53"/>
    </row>
    <row r="11" spans="1:20">
      <c r="A11" s="46" t="str">
        <f>+H6</f>
        <v>VA</v>
      </c>
      <c r="B11" s="48">
        <f>VLOOKUP($D$5,$D$8:$M$72,5)</f>
        <v>80</v>
      </c>
      <c r="C11" s="46" t="str">
        <f>+H7</f>
        <v>V*A</v>
      </c>
      <c r="D11" s="343">
        <v>15015</v>
      </c>
      <c r="E11" s="331">
        <v>230</v>
      </c>
      <c r="F11" s="138">
        <v>15</v>
      </c>
      <c r="G11" s="113">
        <v>22</v>
      </c>
      <c r="H11" s="180">
        <v>0.33</v>
      </c>
      <c r="I11" s="105">
        <v>24.75</v>
      </c>
      <c r="J11" s="250">
        <f t="shared" si="0"/>
        <v>1.65</v>
      </c>
      <c r="K11" s="106" t="s">
        <v>39</v>
      </c>
      <c r="L11" s="71"/>
      <c r="M11" s="72"/>
      <c r="N11" s="46"/>
      <c r="O11" s="48"/>
      <c r="P11" s="64"/>
      <c r="Q11" s="160"/>
      <c r="R11" s="46"/>
      <c r="S11" s="53"/>
      <c r="T11" s="53"/>
    </row>
    <row r="12" spans="1:20">
      <c r="A12" s="46" t="str">
        <f>+I6</f>
        <v>Us no-load</v>
      </c>
      <c r="B12" s="48">
        <f>VLOOKUP($D$5,$D$8:$M$72,6)</f>
        <v>16.7</v>
      </c>
      <c r="C12" s="46" t="str">
        <f>+I7</f>
        <v>Volt</v>
      </c>
      <c r="D12" s="343">
        <v>15018</v>
      </c>
      <c r="E12" s="331">
        <v>230</v>
      </c>
      <c r="F12" s="138">
        <v>18</v>
      </c>
      <c r="G12" s="113">
        <v>18.3</v>
      </c>
      <c r="H12" s="180">
        <v>0.33</v>
      </c>
      <c r="I12" s="105">
        <v>29.7</v>
      </c>
      <c r="J12" s="250">
        <f t="shared" si="0"/>
        <v>1.65</v>
      </c>
      <c r="K12" s="106" t="s">
        <v>40</v>
      </c>
      <c r="L12" s="71"/>
      <c r="M12" s="72"/>
      <c r="N12" s="46"/>
      <c r="O12" s="48"/>
      <c r="P12" s="64"/>
      <c r="Q12" s="160"/>
      <c r="R12" s="46"/>
      <c r="S12" s="53"/>
      <c r="T12" s="53"/>
    </row>
    <row r="13" spans="1:20">
      <c r="A13" s="46" t="str">
        <f>+J6</f>
        <v>Us no-load</v>
      </c>
      <c r="B13" s="200">
        <f>VLOOKUP($D$5,$D$8:$M$72,7)</f>
        <v>1.1133333333333333</v>
      </c>
      <c r="C13" s="46" t="str">
        <f>+J7</f>
        <v>factor</v>
      </c>
      <c r="D13" s="343">
        <v>15021</v>
      </c>
      <c r="E13" s="331">
        <v>230</v>
      </c>
      <c r="F13" s="138">
        <v>21</v>
      </c>
      <c r="G13" s="113">
        <v>15.7</v>
      </c>
      <c r="H13" s="180">
        <v>0.33</v>
      </c>
      <c r="I13" s="105">
        <v>34.65</v>
      </c>
      <c r="J13" s="250">
        <f t="shared" si="0"/>
        <v>1.65</v>
      </c>
      <c r="K13" s="106" t="s">
        <v>41</v>
      </c>
      <c r="L13" s="300" t="s">
        <v>196</v>
      </c>
      <c r="M13" s="72"/>
      <c r="N13" s="46"/>
      <c r="O13" s="48"/>
      <c r="P13" s="64"/>
      <c r="Q13" s="160"/>
      <c r="R13" s="46"/>
      <c r="S13" s="53"/>
      <c r="T13" s="53"/>
    </row>
    <row r="14" spans="1:20" ht="15.75" thickBot="1">
      <c r="A14" s="46" t="str">
        <f>+K6</f>
        <v>Order No.</v>
      </c>
      <c r="B14" s="48" t="str">
        <f>VLOOKUP($D$5,$D$8:$M$72,8)</f>
        <v>RKT 8015</v>
      </c>
      <c r="C14" s="46" t="str">
        <f>+K7</f>
        <v>Trafo</v>
      </c>
      <c r="D14" s="344">
        <v>15024</v>
      </c>
      <c r="E14" s="332">
        <v>230</v>
      </c>
      <c r="F14" s="141">
        <v>24</v>
      </c>
      <c r="G14" s="115">
        <v>13.6</v>
      </c>
      <c r="H14" s="181">
        <v>0.33</v>
      </c>
      <c r="I14" s="109">
        <v>39.599999999999994</v>
      </c>
      <c r="J14" s="251">
        <f t="shared" si="0"/>
        <v>1.6499999999999997</v>
      </c>
      <c r="K14" s="110" t="s">
        <v>42</v>
      </c>
      <c r="L14" s="73"/>
      <c r="M14" s="74"/>
      <c r="N14" s="46"/>
      <c r="O14" s="48"/>
      <c r="P14" s="64"/>
      <c r="Q14" s="160"/>
      <c r="R14" s="46"/>
      <c r="S14" s="53"/>
      <c r="T14" s="53"/>
    </row>
    <row r="15" spans="1:20">
      <c r="A15" s="46" t="str">
        <f>+L6</f>
        <v>Rp measured</v>
      </c>
      <c r="B15" s="48">
        <f>VLOOKUP($D$5,$D$8:$M$72,9)</f>
        <v>24.7</v>
      </c>
      <c r="C15" s="46" t="str">
        <f>+L7</f>
        <v>Ohm</v>
      </c>
      <c r="D15" s="345">
        <v>15206</v>
      </c>
      <c r="E15" s="333">
        <v>230</v>
      </c>
      <c r="F15" s="184">
        <v>6</v>
      </c>
      <c r="G15" s="185">
        <v>83.3</v>
      </c>
      <c r="H15" s="178">
        <v>0.5</v>
      </c>
      <c r="I15" s="178">
        <v>10.8</v>
      </c>
      <c r="J15" s="258">
        <f t="shared" ref="J15:J48" si="1">+I15/F15</f>
        <v>1.8</v>
      </c>
      <c r="K15" s="186" t="s">
        <v>47</v>
      </c>
      <c r="L15" s="301"/>
      <c r="M15" s="188"/>
      <c r="N15" s="46"/>
      <c r="O15" s="48"/>
      <c r="P15" s="64"/>
      <c r="Q15" s="64"/>
      <c r="R15" s="46"/>
      <c r="S15" s="53"/>
      <c r="T15" s="53"/>
    </row>
    <row r="16" spans="1:20">
      <c r="A16" s="46" t="str">
        <f>+M6</f>
        <v>Rs measured</v>
      </c>
      <c r="B16" s="48">
        <f>VLOOKUP($D$5,$D$8:$M$72,10)</f>
        <v>0.16</v>
      </c>
      <c r="C16" s="46" t="str">
        <f>+L7</f>
        <v>Ohm</v>
      </c>
      <c r="D16" s="343">
        <v>15209</v>
      </c>
      <c r="E16" s="331">
        <v>230</v>
      </c>
      <c r="F16" s="138">
        <v>9</v>
      </c>
      <c r="G16" s="113">
        <v>55.5</v>
      </c>
      <c r="H16" s="105">
        <v>0.5</v>
      </c>
      <c r="I16" s="105">
        <v>16.2</v>
      </c>
      <c r="J16" s="250">
        <f t="shared" si="1"/>
        <v>1.7999999999999998</v>
      </c>
      <c r="K16" s="106" t="s">
        <v>48</v>
      </c>
      <c r="L16" s="71"/>
      <c r="M16" s="72"/>
      <c r="N16" s="46"/>
      <c r="O16" s="48"/>
      <c r="P16" s="64"/>
      <c r="Q16" s="64"/>
      <c r="R16" s="46"/>
      <c r="S16" s="53"/>
      <c r="T16" s="53"/>
    </row>
    <row r="17" spans="1:20">
      <c r="A17" s="46"/>
      <c r="B17" s="46"/>
      <c r="C17" s="46"/>
      <c r="D17" s="343">
        <v>15212</v>
      </c>
      <c r="E17" s="331">
        <v>230</v>
      </c>
      <c r="F17" s="138">
        <v>12</v>
      </c>
      <c r="G17" s="113">
        <v>41.6</v>
      </c>
      <c r="H17" s="105">
        <v>0.5</v>
      </c>
      <c r="I17" s="105">
        <v>21.6</v>
      </c>
      <c r="J17" s="250">
        <f t="shared" si="1"/>
        <v>1.8</v>
      </c>
      <c r="K17" s="106" t="s">
        <v>49</v>
      </c>
      <c r="L17" s="71"/>
      <c r="M17" s="72"/>
      <c r="N17" s="46"/>
      <c r="O17" s="48"/>
      <c r="P17" s="64"/>
      <c r="Q17" s="64"/>
      <c r="R17" s="46"/>
      <c r="S17" s="53"/>
      <c r="T17" s="53"/>
    </row>
    <row r="18" spans="1:20">
      <c r="A18" s="46"/>
      <c r="B18" s="46"/>
      <c r="C18" s="46"/>
      <c r="D18" s="343">
        <v>15215</v>
      </c>
      <c r="E18" s="331">
        <v>230</v>
      </c>
      <c r="F18" s="138">
        <v>15</v>
      </c>
      <c r="G18" s="113">
        <v>33.299999999999997</v>
      </c>
      <c r="H18" s="105">
        <v>0.5</v>
      </c>
      <c r="I18" s="105">
        <v>27</v>
      </c>
      <c r="J18" s="250">
        <f t="shared" si="1"/>
        <v>1.8</v>
      </c>
      <c r="K18" s="106" t="s">
        <v>50</v>
      </c>
      <c r="L18" s="71"/>
      <c r="M18" s="72"/>
      <c r="N18" s="46"/>
      <c r="O18" s="48"/>
      <c r="P18" s="64"/>
      <c r="Q18" s="64"/>
      <c r="R18" s="46"/>
      <c r="S18" s="53"/>
      <c r="T18" s="53"/>
    </row>
    <row r="19" spans="1:20">
      <c r="A19" s="46"/>
      <c r="B19" s="46"/>
      <c r="C19" s="46"/>
      <c r="D19" s="343">
        <v>15218</v>
      </c>
      <c r="E19" s="331">
        <v>230</v>
      </c>
      <c r="F19" s="138">
        <v>18</v>
      </c>
      <c r="G19" s="113">
        <v>27.7</v>
      </c>
      <c r="H19" s="105">
        <v>0.5</v>
      </c>
      <c r="I19" s="105">
        <v>32.4</v>
      </c>
      <c r="J19" s="250">
        <f t="shared" si="1"/>
        <v>1.7999999999999998</v>
      </c>
      <c r="K19" s="106" t="s">
        <v>51</v>
      </c>
      <c r="L19" s="71"/>
      <c r="M19" s="72"/>
      <c r="N19" s="46"/>
      <c r="O19" s="48"/>
      <c r="P19" s="64"/>
      <c r="Q19" s="64"/>
      <c r="R19" s="46"/>
      <c r="S19" s="53"/>
      <c r="T19" s="53"/>
    </row>
    <row r="20" spans="1:20">
      <c r="A20" s="46"/>
      <c r="B20" s="46"/>
      <c r="C20" s="46"/>
      <c r="D20" s="343">
        <v>15221</v>
      </c>
      <c r="E20" s="331">
        <v>230</v>
      </c>
      <c r="F20" s="138">
        <v>21</v>
      </c>
      <c r="G20" s="113">
        <v>23.8</v>
      </c>
      <c r="H20" s="105">
        <v>0.5</v>
      </c>
      <c r="I20" s="105">
        <v>37.799999999999997</v>
      </c>
      <c r="J20" s="250">
        <f t="shared" si="1"/>
        <v>1.7999999999999998</v>
      </c>
      <c r="K20" s="106" t="s">
        <v>52</v>
      </c>
      <c r="L20" s="71"/>
      <c r="M20" s="72"/>
      <c r="N20" s="46"/>
      <c r="O20" s="48"/>
      <c r="P20" s="64"/>
      <c r="Q20" s="64"/>
      <c r="R20" s="46"/>
      <c r="S20" s="53"/>
      <c r="T20" s="53"/>
    </row>
    <row r="21" spans="1:20" ht="15.75" thickBot="1">
      <c r="A21" s="46"/>
      <c r="B21" s="46"/>
      <c r="C21" s="46"/>
      <c r="D21" s="344">
        <v>15224</v>
      </c>
      <c r="E21" s="332">
        <v>230</v>
      </c>
      <c r="F21" s="141">
        <v>24</v>
      </c>
      <c r="G21" s="115">
        <v>20.8</v>
      </c>
      <c r="H21" s="109">
        <v>0.5</v>
      </c>
      <c r="I21" s="109">
        <v>43.2</v>
      </c>
      <c r="J21" s="251">
        <f t="shared" si="1"/>
        <v>1.8</v>
      </c>
      <c r="K21" s="110" t="s">
        <v>53</v>
      </c>
      <c r="L21" s="73"/>
      <c r="M21" s="74"/>
      <c r="N21" s="46"/>
      <c r="O21" s="48"/>
      <c r="P21" s="64"/>
      <c r="Q21" s="64"/>
      <c r="R21" s="46"/>
      <c r="S21" s="53"/>
      <c r="T21" s="53"/>
    </row>
    <row r="22" spans="1:20">
      <c r="A22" s="46"/>
      <c r="B22" s="46"/>
      <c r="C22" s="46"/>
      <c r="D22" s="346">
        <v>30406</v>
      </c>
      <c r="E22" s="310">
        <v>230</v>
      </c>
      <c r="F22" s="135">
        <v>6</v>
      </c>
      <c r="G22" s="119">
        <v>300</v>
      </c>
      <c r="H22" s="111">
        <v>1.8</v>
      </c>
      <c r="I22" s="111">
        <v>9.9</v>
      </c>
      <c r="J22" s="249">
        <f t="shared" si="1"/>
        <v>1.6500000000000001</v>
      </c>
      <c r="K22" s="102" t="s">
        <v>16</v>
      </c>
      <c r="L22" s="43"/>
      <c r="M22" s="75"/>
      <c r="N22" s="46"/>
      <c r="O22" s="48"/>
      <c r="P22" s="65"/>
      <c r="Q22" s="65"/>
      <c r="R22" s="46"/>
      <c r="S22" s="53"/>
      <c r="T22" s="53"/>
    </row>
    <row r="23" spans="1:20">
      <c r="A23" s="46"/>
      <c r="B23" s="46"/>
      <c r="C23" s="46"/>
      <c r="D23" s="347">
        <v>30409</v>
      </c>
      <c r="E23" s="311">
        <v>230</v>
      </c>
      <c r="F23" s="138">
        <v>9</v>
      </c>
      <c r="G23" s="120">
        <v>200</v>
      </c>
      <c r="H23" s="113">
        <v>1.8</v>
      </c>
      <c r="I23" s="113">
        <v>14.85</v>
      </c>
      <c r="J23" s="250">
        <f t="shared" si="1"/>
        <v>1.65</v>
      </c>
      <c r="K23" s="106" t="s">
        <v>17</v>
      </c>
      <c r="L23" s="44"/>
      <c r="M23" s="76"/>
      <c r="N23" s="46"/>
      <c r="O23" s="48"/>
      <c r="P23" s="65"/>
      <c r="Q23" s="65"/>
      <c r="R23" s="46"/>
      <c r="S23" s="53"/>
      <c r="T23" s="53"/>
    </row>
    <row r="24" spans="1:20">
      <c r="A24" s="46"/>
      <c r="B24" s="46"/>
      <c r="C24" s="46"/>
      <c r="D24" s="348">
        <v>30412</v>
      </c>
      <c r="E24" s="311">
        <v>230</v>
      </c>
      <c r="F24" s="138">
        <v>12</v>
      </c>
      <c r="G24" s="120">
        <v>150</v>
      </c>
      <c r="H24" s="113">
        <v>1.8</v>
      </c>
      <c r="I24" s="113">
        <v>19.8</v>
      </c>
      <c r="J24" s="250">
        <f t="shared" si="1"/>
        <v>1.6500000000000001</v>
      </c>
      <c r="K24" s="106" t="s">
        <v>18</v>
      </c>
      <c r="L24" s="44">
        <v>2530</v>
      </c>
      <c r="M24" s="76">
        <v>26.6</v>
      </c>
      <c r="N24" s="360"/>
      <c r="O24" s="260"/>
      <c r="P24" s="260"/>
      <c r="Q24" s="65"/>
      <c r="R24" s="46"/>
      <c r="S24" s="53"/>
      <c r="T24" s="53"/>
    </row>
    <row r="25" spans="1:20">
      <c r="A25" s="46"/>
      <c r="B25" s="46"/>
      <c r="C25" s="46"/>
      <c r="D25" s="348">
        <v>30415</v>
      </c>
      <c r="E25" s="311">
        <v>230</v>
      </c>
      <c r="F25" s="138">
        <v>15</v>
      </c>
      <c r="G25" s="120">
        <v>120</v>
      </c>
      <c r="H25" s="113">
        <v>1.8</v>
      </c>
      <c r="I25" s="113">
        <v>24.75</v>
      </c>
      <c r="J25" s="250">
        <f t="shared" si="1"/>
        <v>1.65</v>
      </c>
      <c r="K25" s="106" t="s">
        <v>19</v>
      </c>
      <c r="L25" s="44">
        <v>2520</v>
      </c>
      <c r="M25" s="76">
        <v>41.3</v>
      </c>
      <c r="N25" s="46"/>
      <c r="O25" s="48"/>
      <c r="P25" s="65"/>
      <c r="Q25" s="65"/>
      <c r="R25" s="46"/>
      <c r="S25" s="53"/>
      <c r="T25" s="53"/>
    </row>
    <row r="26" spans="1:20">
      <c r="A26" s="46"/>
      <c r="B26" s="46"/>
      <c r="C26" s="46"/>
      <c r="D26" s="347">
        <v>30418</v>
      </c>
      <c r="E26" s="311">
        <v>230</v>
      </c>
      <c r="F26" s="138">
        <v>18</v>
      </c>
      <c r="G26" s="120">
        <v>100</v>
      </c>
      <c r="H26" s="113">
        <v>1.8</v>
      </c>
      <c r="I26" s="113">
        <v>29.7</v>
      </c>
      <c r="J26" s="250">
        <f t="shared" si="1"/>
        <v>1.65</v>
      </c>
      <c r="K26" s="106" t="s">
        <v>20</v>
      </c>
      <c r="L26" s="44"/>
      <c r="M26" s="76"/>
      <c r="N26" s="46"/>
      <c r="O26" s="48"/>
      <c r="P26" s="65"/>
      <c r="Q26" s="65"/>
      <c r="R26" s="46"/>
      <c r="S26" s="53"/>
      <c r="T26" s="53"/>
    </row>
    <row r="27" spans="1:20">
      <c r="A27" s="46"/>
      <c r="B27" s="46"/>
      <c r="C27" s="46"/>
      <c r="D27" s="347">
        <v>30421</v>
      </c>
      <c r="E27" s="311">
        <v>230</v>
      </c>
      <c r="F27" s="138">
        <v>21</v>
      </c>
      <c r="G27" s="120">
        <v>85</v>
      </c>
      <c r="H27" s="113">
        <v>1.8</v>
      </c>
      <c r="I27" s="113">
        <v>34.65</v>
      </c>
      <c r="J27" s="250">
        <f t="shared" si="1"/>
        <v>1.65</v>
      </c>
      <c r="K27" s="106" t="s">
        <v>21</v>
      </c>
      <c r="L27" s="44"/>
      <c r="M27" s="76"/>
      <c r="N27" s="46"/>
      <c r="O27" s="48"/>
      <c r="P27" s="65"/>
      <c r="Q27" s="65"/>
      <c r="R27" s="46"/>
      <c r="S27" s="53"/>
      <c r="T27" s="53"/>
    </row>
    <row r="28" spans="1:20">
      <c r="A28" s="46"/>
      <c r="B28" s="46"/>
      <c r="C28" s="46"/>
      <c r="D28" s="347">
        <v>30424</v>
      </c>
      <c r="E28" s="311">
        <v>230</v>
      </c>
      <c r="F28" s="138">
        <v>24</v>
      </c>
      <c r="G28" s="120">
        <v>75</v>
      </c>
      <c r="H28" s="113">
        <v>1.8</v>
      </c>
      <c r="I28" s="113">
        <v>39.6</v>
      </c>
      <c r="J28" s="250">
        <f t="shared" si="1"/>
        <v>1.6500000000000001</v>
      </c>
      <c r="K28" s="106" t="s">
        <v>22</v>
      </c>
      <c r="L28" s="44"/>
      <c r="M28" s="76"/>
      <c r="N28" s="46"/>
      <c r="O28" s="48"/>
      <c r="P28" s="65"/>
      <c r="Q28" s="65"/>
      <c r="R28" s="46"/>
      <c r="S28" s="53"/>
      <c r="T28" s="53"/>
    </row>
    <row r="29" spans="1:20" ht="15.75" thickBot="1">
      <c r="A29" s="46"/>
      <c r="B29" s="46"/>
      <c r="C29" s="46"/>
      <c r="D29" s="349">
        <v>30430</v>
      </c>
      <c r="E29" s="334">
        <v>230</v>
      </c>
      <c r="F29" s="141">
        <v>30</v>
      </c>
      <c r="G29" s="121">
        <v>60</v>
      </c>
      <c r="H29" s="115">
        <v>1.8</v>
      </c>
      <c r="I29" s="115">
        <v>49.5</v>
      </c>
      <c r="J29" s="251">
        <f t="shared" si="1"/>
        <v>1.65</v>
      </c>
      <c r="K29" s="110" t="s">
        <v>23</v>
      </c>
      <c r="L29" s="45"/>
      <c r="M29" s="77"/>
      <c r="N29" s="46"/>
      <c r="O29" s="48"/>
      <c r="P29" s="65"/>
      <c r="Q29" s="65"/>
      <c r="R29" s="46"/>
      <c r="S29" s="53"/>
      <c r="T29" s="53"/>
    </row>
    <row r="30" spans="1:20">
      <c r="A30" s="46"/>
      <c r="B30" s="46"/>
      <c r="C30" s="46"/>
      <c r="D30" s="350">
        <v>38706</v>
      </c>
      <c r="E30" s="310">
        <v>230</v>
      </c>
      <c r="F30" s="135">
        <v>6</v>
      </c>
      <c r="G30" s="119">
        <v>600</v>
      </c>
      <c r="H30" s="111">
        <v>3.6</v>
      </c>
      <c r="I30" s="111">
        <v>8.3000000000000007</v>
      </c>
      <c r="J30" s="249">
        <f t="shared" si="1"/>
        <v>1.3833333333333335</v>
      </c>
      <c r="K30" s="102" t="s">
        <v>58</v>
      </c>
      <c r="L30" s="43"/>
      <c r="M30" s="75"/>
      <c r="N30" s="46"/>
      <c r="O30" s="48"/>
      <c r="P30" s="65"/>
      <c r="Q30" s="65"/>
      <c r="R30" s="46"/>
      <c r="S30" s="53"/>
      <c r="T30" s="53"/>
    </row>
    <row r="31" spans="1:20">
      <c r="A31" s="46"/>
      <c r="B31" s="46"/>
      <c r="C31" s="46"/>
      <c r="D31" s="351">
        <v>38708</v>
      </c>
      <c r="E31" s="311">
        <v>230</v>
      </c>
      <c r="F31" s="138">
        <v>8</v>
      </c>
      <c r="G31" s="120">
        <v>450</v>
      </c>
      <c r="H31" s="113">
        <v>3.6</v>
      </c>
      <c r="I31" s="113">
        <v>11.1</v>
      </c>
      <c r="J31" s="250">
        <f t="shared" si="1"/>
        <v>1.3875</v>
      </c>
      <c r="K31" s="106" t="s">
        <v>59</v>
      </c>
      <c r="L31" s="44"/>
      <c r="M31" s="76"/>
      <c r="N31" s="46"/>
      <c r="O31" s="48"/>
      <c r="P31" s="65"/>
      <c r="Q31" s="65"/>
      <c r="R31" s="46"/>
      <c r="S31" s="53"/>
      <c r="T31" s="53"/>
    </row>
    <row r="32" spans="1:20">
      <c r="A32" s="46"/>
      <c r="B32" s="46"/>
      <c r="C32" s="46"/>
      <c r="D32" s="351">
        <v>38709</v>
      </c>
      <c r="E32" s="311">
        <v>230</v>
      </c>
      <c r="F32" s="138">
        <v>9</v>
      </c>
      <c r="G32" s="120">
        <v>400</v>
      </c>
      <c r="H32" s="113">
        <v>3.6</v>
      </c>
      <c r="I32" s="113">
        <v>12.5</v>
      </c>
      <c r="J32" s="250">
        <f t="shared" si="1"/>
        <v>1.3888888888888888</v>
      </c>
      <c r="K32" s="106" t="s">
        <v>60</v>
      </c>
      <c r="L32" s="44"/>
      <c r="M32" s="76"/>
      <c r="N32" s="46"/>
      <c r="O32" s="48"/>
      <c r="P32" s="65"/>
      <c r="Q32" s="65"/>
      <c r="R32" s="46"/>
      <c r="S32" s="53"/>
      <c r="T32" s="53"/>
    </row>
    <row r="33" spans="1:20">
      <c r="A33" s="46"/>
      <c r="B33" s="46"/>
      <c r="C33" s="46"/>
      <c r="D33" s="351">
        <v>38712</v>
      </c>
      <c r="E33" s="311">
        <v>230</v>
      </c>
      <c r="F33" s="138">
        <v>12</v>
      </c>
      <c r="G33" s="120">
        <v>300</v>
      </c>
      <c r="H33" s="113">
        <v>3.6</v>
      </c>
      <c r="I33" s="113">
        <v>16.7</v>
      </c>
      <c r="J33" s="250">
        <f t="shared" si="1"/>
        <v>1.3916666666666666</v>
      </c>
      <c r="K33" s="106" t="s">
        <v>61</v>
      </c>
      <c r="L33" s="44"/>
      <c r="M33" s="76"/>
      <c r="N33" s="46"/>
      <c r="O33" s="48"/>
      <c r="P33" s="65"/>
      <c r="Q33" s="65"/>
      <c r="R33" s="46"/>
      <c r="S33" s="53"/>
      <c r="T33" s="53"/>
    </row>
    <row r="34" spans="1:20">
      <c r="A34" s="46"/>
      <c r="B34" s="46"/>
      <c r="C34" s="46"/>
      <c r="D34" s="351">
        <v>38715</v>
      </c>
      <c r="E34" s="311">
        <v>230</v>
      </c>
      <c r="F34" s="138">
        <v>15</v>
      </c>
      <c r="G34" s="120">
        <v>240</v>
      </c>
      <c r="H34" s="113">
        <v>3.6</v>
      </c>
      <c r="I34" s="113">
        <v>20.9</v>
      </c>
      <c r="J34" s="250">
        <f t="shared" si="1"/>
        <v>1.3933333333333333</v>
      </c>
      <c r="K34" s="106" t="s">
        <v>62</v>
      </c>
      <c r="L34" s="44">
        <v>1012</v>
      </c>
      <c r="M34" s="76">
        <v>12.2</v>
      </c>
      <c r="N34" s="46"/>
      <c r="O34" s="48"/>
      <c r="P34" s="65"/>
      <c r="Q34" s="65"/>
      <c r="R34" s="46"/>
      <c r="S34" s="53"/>
      <c r="T34" s="53"/>
    </row>
    <row r="35" spans="1:20">
      <c r="A35" s="46"/>
      <c r="B35" s="46"/>
      <c r="C35" s="46"/>
      <c r="D35" s="351">
        <v>38718</v>
      </c>
      <c r="E35" s="311">
        <v>230</v>
      </c>
      <c r="F35" s="138">
        <v>18</v>
      </c>
      <c r="G35" s="120">
        <v>200</v>
      </c>
      <c r="H35" s="113">
        <v>3.6</v>
      </c>
      <c r="I35" s="113">
        <v>25</v>
      </c>
      <c r="J35" s="250">
        <f t="shared" si="1"/>
        <v>1.3888888888888888</v>
      </c>
      <c r="K35" s="106" t="s">
        <v>63</v>
      </c>
      <c r="L35" s="44"/>
      <c r="M35" s="76"/>
      <c r="N35" s="46"/>
      <c r="O35" s="48"/>
      <c r="P35" s="65"/>
      <c r="Q35" s="65"/>
      <c r="R35" s="46"/>
      <c r="S35" s="53"/>
      <c r="T35" s="53"/>
    </row>
    <row r="36" spans="1:20">
      <c r="A36" s="46"/>
      <c r="B36" s="46"/>
      <c r="C36" s="46"/>
      <c r="D36" s="351">
        <v>38724</v>
      </c>
      <c r="E36" s="311">
        <v>230</v>
      </c>
      <c r="F36" s="138">
        <v>24</v>
      </c>
      <c r="G36" s="120">
        <v>150</v>
      </c>
      <c r="H36" s="113">
        <v>3.6</v>
      </c>
      <c r="I36" s="113">
        <v>33.4</v>
      </c>
      <c r="J36" s="250">
        <f t="shared" si="1"/>
        <v>1.3916666666666666</v>
      </c>
      <c r="K36" s="106" t="s">
        <v>64</v>
      </c>
      <c r="L36" s="44"/>
      <c r="M36" s="76"/>
      <c r="N36" s="46"/>
      <c r="O36" s="48"/>
      <c r="P36" s="65"/>
      <c r="Q36" s="65"/>
      <c r="R36" s="46"/>
      <c r="S36" s="53"/>
      <c r="T36" s="53"/>
    </row>
    <row r="37" spans="1:20" ht="15.75" thickBot="1">
      <c r="A37" s="46"/>
      <c r="B37" s="46"/>
      <c r="C37" s="46"/>
      <c r="D37" s="352">
        <v>38730</v>
      </c>
      <c r="E37" s="334">
        <v>230</v>
      </c>
      <c r="F37" s="141">
        <v>30</v>
      </c>
      <c r="G37" s="121">
        <v>120</v>
      </c>
      <c r="H37" s="115">
        <v>3.6</v>
      </c>
      <c r="I37" s="115">
        <v>41.7</v>
      </c>
      <c r="J37" s="251">
        <f t="shared" si="1"/>
        <v>1.3900000000000001</v>
      </c>
      <c r="K37" s="110" t="s">
        <v>65</v>
      </c>
      <c r="L37" s="45"/>
      <c r="M37" s="77"/>
      <c r="N37" s="46"/>
      <c r="O37" s="48"/>
      <c r="P37" s="65"/>
      <c r="Q37" s="65"/>
      <c r="R37" s="46"/>
      <c r="S37" s="53"/>
      <c r="T37" s="53"/>
    </row>
    <row r="38" spans="1:20">
      <c r="A38" s="46"/>
      <c r="B38" s="46"/>
      <c r="C38" s="46"/>
      <c r="D38" s="350">
        <v>42106</v>
      </c>
      <c r="E38" s="310">
        <v>230</v>
      </c>
      <c r="F38" s="135">
        <v>6</v>
      </c>
      <c r="G38" s="119">
        <v>800</v>
      </c>
      <c r="H38" s="111">
        <v>4.8</v>
      </c>
      <c r="I38" s="111">
        <v>7.8</v>
      </c>
      <c r="J38" s="249">
        <f t="shared" si="1"/>
        <v>1.3</v>
      </c>
      <c r="K38" s="102" t="s">
        <v>74</v>
      </c>
      <c r="L38" s="43"/>
      <c r="M38" s="75"/>
      <c r="N38" s="46"/>
      <c r="O38" s="48"/>
      <c r="P38" s="65"/>
      <c r="Q38" s="65"/>
      <c r="R38" s="46"/>
      <c r="S38" s="53"/>
      <c r="T38" s="53"/>
    </row>
    <row r="39" spans="1:20">
      <c r="A39" s="46"/>
      <c r="B39" s="46"/>
      <c r="C39" s="46"/>
      <c r="D39" s="351">
        <v>42109</v>
      </c>
      <c r="E39" s="311">
        <v>230</v>
      </c>
      <c r="F39" s="138">
        <v>9</v>
      </c>
      <c r="G39" s="120">
        <v>533</v>
      </c>
      <c r="H39" s="113">
        <v>4.8</v>
      </c>
      <c r="I39" s="113">
        <v>11.7</v>
      </c>
      <c r="J39" s="250">
        <f t="shared" si="1"/>
        <v>1.2999999999999998</v>
      </c>
      <c r="K39" s="106" t="s">
        <v>75</v>
      </c>
      <c r="L39" s="44"/>
      <c r="M39" s="76"/>
      <c r="N39" s="46"/>
      <c r="O39" s="48"/>
      <c r="P39" s="65"/>
      <c r="Q39" s="65"/>
      <c r="R39" s="46"/>
      <c r="S39" s="53"/>
      <c r="T39" s="53"/>
    </row>
    <row r="40" spans="1:20">
      <c r="A40" s="46"/>
      <c r="B40" s="46"/>
      <c r="C40" s="46"/>
      <c r="D40" s="351">
        <v>42112</v>
      </c>
      <c r="E40" s="311">
        <v>230</v>
      </c>
      <c r="F40" s="138">
        <v>12</v>
      </c>
      <c r="G40" s="120">
        <v>400</v>
      </c>
      <c r="H40" s="113">
        <v>4.8</v>
      </c>
      <c r="I40" s="113">
        <v>15.6</v>
      </c>
      <c r="J40" s="250">
        <f t="shared" si="1"/>
        <v>1.3</v>
      </c>
      <c r="K40" s="106" t="s">
        <v>76</v>
      </c>
      <c r="L40" s="44"/>
      <c r="M40" s="76"/>
      <c r="N40" s="46"/>
      <c r="O40" s="48"/>
      <c r="P40" s="65"/>
      <c r="Q40" s="65"/>
      <c r="R40" s="46"/>
      <c r="S40" s="53"/>
      <c r="T40" s="53"/>
    </row>
    <row r="41" spans="1:20">
      <c r="A41" s="46"/>
      <c r="B41" s="46"/>
      <c r="C41" s="46"/>
      <c r="D41" s="351">
        <v>42115</v>
      </c>
      <c r="E41" s="311">
        <v>230</v>
      </c>
      <c r="F41" s="138">
        <v>15</v>
      </c>
      <c r="G41" s="120">
        <v>320</v>
      </c>
      <c r="H41" s="113">
        <v>4.8</v>
      </c>
      <c r="I41" s="113">
        <v>19.5</v>
      </c>
      <c r="J41" s="250">
        <f t="shared" si="1"/>
        <v>1.3</v>
      </c>
      <c r="K41" s="106" t="s">
        <v>77</v>
      </c>
      <c r="L41" s="44"/>
      <c r="M41" s="76"/>
      <c r="N41" s="46"/>
      <c r="O41" s="48"/>
      <c r="P41" s="65"/>
      <c r="Q41" s="65"/>
      <c r="R41" s="46"/>
      <c r="S41" s="53"/>
      <c r="T41" s="53"/>
    </row>
    <row r="42" spans="1:20">
      <c r="A42" s="46"/>
      <c r="B42" s="46"/>
      <c r="C42" s="46"/>
      <c r="D42" s="351">
        <v>42118</v>
      </c>
      <c r="E42" s="311">
        <v>230</v>
      </c>
      <c r="F42" s="138">
        <v>18</v>
      </c>
      <c r="G42" s="120">
        <v>266</v>
      </c>
      <c r="H42" s="113">
        <v>4.8</v>
      </c>
      <c r="I42" s="113">
        <v>23.4</v>
      </c>
      <c r="J42" s="250">
        <f t="shared" si="1"/>
        <v>1.2999999999999998</v>
      </c>
      <c r="K42" s="106" t="s">
        <v>78</v>
      </c>
      <c r="L42" s="44"/>
      <c r="M42" s="76"/>
      <c r="N42" s="46"/>
      <c r="O42" s="48"/>
      <c r="P42" s="65"/>
      <c r="Q42" s="65"/>
      <c r="R42" s="46"/>
      <c r="S42" s="53"/>
      <c r="T42" s="53"/>
    </row>
    <row r="43" spans="1:20" ht="15.75" thickBot="1">
      <c r="A43" s="46"/>
      <c r="B43" s="46"/>
      <c r="C43" s="46"/>
      <c r="D43" s="352">
        <v>42124</v>
      </c>
      <c r="E43" s="334">
        <v>230</v>
      </c>
      <c r="F43" s="141">
        <v>24</v>
      </c>
      <c r="G43" s="121">
        <v>200</v>
      </c>
      <c r="H43" s="115">
        <v>4.8</v>
      </c>
      <c r="I43" s="115">
        <v>31.2</v>
      </c>
      <c r="J43" s="251">
        <f t="shared" si="1"/>
        <v>1.3</v>
      </c>
      <c r="K43" s="110" t="s">
        <v>79</v>
      </c>
      <c r="L43" s="45"/>
      <c r="M43" s="77"/>
      <c r="N43" s="46"/>
      <c r="O43" s="48"/>
      <c r="P43" s="65"/>
      <c r="Q43" s="65"/>
      <c r="R43" s="46"/>
      <c r="S43" s="53"/>
      <c r="T43" s="53"/>
    </row>
    <row r="44" spans="1:20">
      <c r="A44" s="46"/>
      <c r="B44" s="46"/>
      <c r="C44" s="46"/>
      <c r="D44" s="350">
        <v>48081</v>
      </c>
      <c r="E44" s="310">
        <v>230</v>
      </c>
      <c r="F44" s="135">
        <v>8</v>
      </c>
      <c r="G44" s="119">
        <v>1250</v>
      </c>
      <c r="H44" s="119">
        <v>10</v>
      </c>
      <c r="I44" s="111">
        <v>10.4</v>
      </c>
      <c r="J44" s="249">
        <f t="shared" si="1"/>
        <v>1.3</v>
      </c>
      <c r="K44" s="102" t="s">
        <v>89</v>
      </c>
      <c r="L44" s="43"/>
      <c r="M44" s="75"/>
      <c r="N44" s="46"/>
      <c r="O44" s="48"/>
      <c r="P44" s="65"/>
      <c r="Q44" s="65"/>
      <c r="R44" s="46"/>
      <c r="S44" s="53"/>
      <c r="T44" s="53"/>
    </row>
    <row r="45" spans="1:20">
      <c r="A45" s="46"/>
      <c r="B45" s="46"/>
      <c r="C45" s="46"/>
      <c r="D45" s="351">
        <v>48121</v>
      </c>
      <c r="E45" s="311">
        <v>230</v>
      </c>
      <c r="F45" s="138">
        <v>12</v>
      </c>
      <c r="G45" s="120">
        <v>833</v>
      </c>
      <c r="H45" s="120">
        <v>10</v>
      </c>
      <c r="I45" s="113">
        <v>15.6</v>
      </c>
      <c r="J45" s="250">
        <f t="shared" si="1"/>
        <v>1.3</v>
      </c>
      <c r="K45" s="106" t="s">
        <v>90</v>
      </c>
      <c r="L45" s="44"/>
      <c r="M45" s="76"/>
      <c r="N45" s="46"/>
      <c r="O45" s="48"/>
      <c r="P45" s="65"/>
      <c r="Q45" s="65"/>
      <c r="R45" s="46"/>
      <c r="S45" s="53"/>
      <c r="T45" s="53"/>
    </row>
    <row r="46" spans="1:20">
      <c r="A46" s="46"/>
      <c r="B46" s="46"/>
      <c r="C46" s="46"/>
      <c r="D46" s="351">
        <v>48151</v>
      </c>
      <c r="E46" s="311">
        <v>230</v>
      </c>
      <c r="F46" s="138">
        <v>15</v>
      </c>
      <c r="G46" s="120">
        <v>666</v>
      </c>
      <c r="H46" s="120">
        <v>10</v>
      </c>
      <c r="I46" s="113">
        <v>19.5</v>
      </c>
      <c r="J46" s="250">
        <f t="shared" si="1"/>
        <v>1.3</v>
      </c>
      <c r="K46" s="106" t="s">
        <v>91</v>
      </c>
      <c r="L46" s="44"/>
      <c r="M46" s="76"/>
      <c r="N46" s="46"/>
      <c r="O46" s="48"/>
      <c r="P46" s="65"/>
      <c r="Q46" s="65"/>
      <c r="R46" s="46"/>
      <c r="S46" s="53"/>
      <c r="T46" s="53"/>
    </row>
    <row r="47" spans="1:20">
      <c r="A47" s="46"/>
      <c r="B47" s="46"/>
      <c r="C47" s="46"/>
      <c r="D47" s="351">
        <v>48181</v>
      </c>
      <c r="E47" s="311">
        <v>230</v>
      </c>
      <c r="F47" s="138">
        <v>18</v>
      </c>
      <c r="G47" s="120">
        <v>555</v>
      </c>
      <c r="H47" s="120">
        <v>10</v>
      </c>
      <c r="I47" s="113">
        <v>23.4</v>
      </c>
      <c r="J47" s="250">
        <f t="shared" si="1"/>
        <v>1.2999999999999998</v>
      </c>
      <c r="K47" s="106" t="s">
        <v>92</v>
      </c>
      <c r="L47" s="44"/>
      <c r="M47" s="76"/>
      <c r="N47" s="46"/>
      <c r="O47" s="48"/>
      <c r="P47" s="65"/>
      <c r="Q47" s="65"/>
      <c r="R47" s="46"/>
      <c r="S47" s="53"/>
      <c r="T47" s="53"/>
    </row>
    <row r="48" spans="1:20" ht="15.75" thickBot="1">
      <c r="A48" s="46"/>
      <c r="B48" s="46"/>
      <c r="C48" s="46"/>
      <c r="D48" s="353">
        <v>48241</v>
      </c>
      <c r="E48" s="335">
        <v>230</v>
      </c>
      <c r="F48" s="168">
        <v>24</v>
      </c>
      <c r="G48" s="169">
        <v>416</v>
      </c>
      <c r="H48" s="169">
        <v>10</v>
      </c>
      <c r="I48" s="170">
        <v>31.2</v>
      </c>
      <c r="J48" s="252">
        <f t="shared" si="1"/>
        <v>1.3</v>
      </c>
      <c r="K48" s="171" t="s">
        <v>93</v>
      </c>
      <c r="L48" s="191"/>
      <c r="M48" s="173"/>
      <c r="N48" s="409" t="s">
        <v>182</v>
      </c>
      <c r="O48" s="410"/>
      <c r="P48" s="410"/>
      <c r="Q48" s="65"/>
      <c r="R48" s="46"/>
      <c r="S48" s="53"/>
      <c r="T48" s="53"/>
    </row>
    <row r="49" spans="1:21">
      <c r="A49" s="431" t="s">
        <v>197</v>
      </c>
      <c r="B49" s="432"/>
      <c r="C49" s="433"/>
      <c r="D49" s="350">
        <v>50011</v>
      </c>
      <c r="E49" s="174">
        <v>230</v>
      </c>
      <c r="F49" s="174">
        <v>15</v>
      </c>
      <c r="G49" s="125">
        <v>133</v>
      </c>
      <c r="H49" s="175">
        <v>2</v>
      </c>
      <c r="I49" s="270">
        <f>F49*J49</f>
        <v>24.599999999999998</v>
      </c>
      <c r="J49" s="248">
        <v>1.64</v>
      </c>
      <c r="K49" s="176" t="s">
        <v>215</v>
      </c>
      <c r="L49" s="125">
        <v>2160</v>
      </c>
      <c r="M49" s="355">
        <v>33.5</v>
      </c>
      <c r="N49" s="411" t="s">
        <v>214</v>
      </c>
      <c r="O49" s="412"/>
      <c r="P49" s="413"/>
      <c r="Q49" s="50"/>
      <c r="R49" s="46"/>
      <c r="S49" s="53"/>
      <c r="T49" s="53"/>
    </row>
    <row r="50" spans="1:21">
      <c r="A50" s="434" t="s">
        <v>227</v>
      </c>
      <c r="B50" s="435"/>
      <c r="C50" s="436"/>
      <c r="D50" s="351">
        <v>50021</v>
      </c>
      <c r="E50" s="164">
        <v>230</v>
      </c>
      <c r="F50" s="164">
        <v>18</v>
      </c>
      <c r="G50" s="126">
        <v>111</v>
      </c>
      <c r="H50" s="165">
        <v>2</v>
      </c>
      <c r="I50" s="271">
        <f>F50*J50</f>
        <v>29.52</v>
      </c>
      <c r="J50" s="268">
        <v>1.64</v>
      </c>
      <c r="K50" s="166" t="s">
        <v>213</v>
      </c>
      <c r="L50" s="126">
        <v>2190</v>
      </c>
      <c r="M50" s="356">
        <v>52</v>
      </c>
      <c r="N50" s="422" t="s">
        <v>214</v>
      </c>
      <c r="O50" s="423"/>
      <c r="P50" s="424"/>
      <c r="Q50" s="50"/>
      <c r="R50" s="46"/>
      <c r="S50" s="53"/>
      <c r="T50" s="53"/>
    </row>
    <row r="51" spans="1:21" ht="15.75" thickBot="1">
      <c r="A51" s="434" t="s">
        <v>228</v>
      </c>
      <c r="B51" s="435"/>
      <c r="C51" s="436"/>
      <c r="D51" s="351">
        <v>50031</v>
      </c>
      <c r="E51" s="161">
        <v>230</v>
      </c>
      <c r="F51" s="161">
        <v>24</v>
      </c>
      <c r="G51" s="127">
        <v>208</v>
      </c>
      <c r="H51" s="162">
        <v>5</v>
      </c>
      <c r="I51" s="272">
        <v>30.5</v>
      </c>
      <c r="J51" s="269">
        <f>I51/F51</f>
        <v>1.2708333333333333</v>
      </c>
      <c r="K51" s="163" t="s">
        <v>216</v>
      </c>
      <c r="L51" s="127">
        <v>657</v>
      </c>
      <c r="M51" s="357">
        <v>15</v>
      </c>
      <c r="N51" s="440" t="s">
        <v>214</v>
      </c>
      <c r="O51" s="441"/>
      <c r="P51" s="442"/>
      <c r="Q51" s="50"/>
      <c r="R51" s="46"/>
      <c r="S51" s="53"/>
      <c r="T51" s="53"/>
      <c r="U51" s="53"/>
    </row>
    <row r="52" spans="1:21">
      <c r="A52" s="285"/>
      <c r="B52" s="286"/>
      <c r="C52" s="312"/>
      <c r="D52" s="350">
        <v>50041</v>
      </c>
      <c r="E52" s="336">
        <v>230</v>
      </c>
      <c r="F52" s="174">
        <v>30</v>
      </c>
      <c r="G52" s="125">
        <v>2660</v>
      </c>
      <c r="H52" s="175">
        <v>80</v>
      </c>
      <c r="I52" s="270">
        <v>33.4</v>
      </c>
      <c r="J52" s="248">
        <f>I52/F52</f>
        <v>1.1133333333333333</v>
      </c>
      <c r="K52" s="176" t="s">
        <v>223</v>
      </c>
      <c r="L52" s="43">
        <v>24.7</v>
      </c>
      <c r="M52" s="75">
        <v>0.64</v>
      </c>
      <c r="N52" s="437" t="s">
        <v>233</v>
      </c>
      <c r="O52" s="438"/>
      <c r="P52" s="439"/>
      <c r="Q52" s="50"/>
      <c r="R52" s="46"/>
      <c r="S52" s="53"/>
      <c r="T52" s="53"/>
      <c r="U52" s="53"/>
    </row>
    <row r="53" spans="1:21">
      <c r="A53" s="285"/>
      <c r="B53" s="286"/>
      <c r="C53" s="312"/>
      <c r="D53" s="351">
        <v>50051</v>
      </c>
      <c r="E53" s="320">
        <v>230</v>
      </c>
      <c r="F53" s="164">
        <v>15</v>
      </c>
      <c r="G53" s="126">
        <v>5320</v>
      </c>
      <c r="H53" s="165">
        <v>80</v>
      </c>
      <c r="I53" s="271">
        <v>16.7</v>
      </c>
      <c r="J53" s="268">
        <f>I53/F53</f>
        <v>1.1133333333333333</v>
      </c>
      <c r="K53" s="166" t="s">
        <v>223</v>
      </c>
      <c r="L53" s="44">
        <f>2*12.35</f>
        <v>24.7</v>
      </c>
      <c r="M53" s="76">
        <v>0.16</v>
      </c>
      <c r="N53" s="422" t="s">
        <v>232</v>
      </c>
      <c r="O53" s="423"/>
      <c r="P53" s="424"/>
      <c r="Q53" s="50"/>
      <c r="R53" s="46"/>
      <c r="S53" s="53"/>
      <c r="T53" s="53"/>
      <c r="U53" s="53"/>
    </row>
    <row r="54" spans="1:21" ht="15.75" thickBot="1">
      <c r="A54" s="285"/>
      <c r="B54" s="286"/>
      <c r="C54" s="312"/>
      <c r="D54" s="351">
        <v>50061</v>
      </c>
      <c r="E54" s="361">
        <v>230</v>
      </c>
      <c r="F54" s="313">
        <v>12</v>
      </c>
      <c r="G54" s="314">
        <v>4000</v>
      </c>
      <c r="H54" s="315">
        <v>48</v>
      </c>
      <c r="I54" s="316">
        <v>14.2</v>
      </c>
      <c r="J54" s="317">
        <f>+I54/F54</f>
        <v>1.1833333333333333</v>
      </c>
      <c r="K54" s="318" t="s">
        <v>224</v>
      </c>
      <c r="L54" s="279">
        <v>17</v>
      </c>
      <c r="M54" s="319">
        <v>0.13520075614366711</v>
      </c>
      <c r="N54" s="416" t="s">
        <v>225</v>
      </c>
      <c r="O54" s="417"/>
      <c r="P54" s="418"/>
      <c r="Q54" s="50"/>
      <c r="R54" s="46"/>
      <c r="S54" s="53"/>
      <c r="T54" s="53"/>
      <c r="U54" s="53"/>
    </row>
    <row r="55" spans="1:21">
      <c r="A55" s="285"/>
      <c r="B55" s="286"/>
      <c r="C55" s="312"/>
      <c r="D55" s="350">
        <v>50071</v>
      </c>
      <c r="E55" s="336"/>
      <c r="F55" s="174"/>
      <c r="G55" s="125"/>
      <c r="H55" s="175"/>
      <c r="I55" s="270"/>
      <c r="J55" s="248"/>
      <c r="K55" s="176"/>
      <c r="L55" s="43"/>
      <c r="M55" s="75"/>
      <c r="N55" s="419"/>
      <c r="O55" s="420"/>
      <c r="P55" s="421"/>
      <c r="Q55" s="50"/>
      <c r="R55" s="46"/>
      <c r="S55" s="53"/>
      <c r="T55" s="53"/>
      <c r="U55" s="53"/>
    </row>
    <row r="56" spans="1:21">
      <c r="A56" s="285"/>
      <c r="B56" s="286"/>
      <c r="C56" s="312"/>
      <c r="D56" s="351">
        <v>50081</v>
      </c>
      <c r="E56" s="337"/>
      <c r="F56" s="164"/>
      <c r="G56" s="126"/>
      <c r="H56" s="165"/>
      <c r="I56" s="271"/>
      <c r="J56" s="268"/>
      <c r="K56" s="166"/>
      <c r="L56" s="44"/>
      <c r="M56" s="76"/>
      <c r="N56" s="422"/>
      <c r="O56" s="423"/>
      <c r="P56" s="424"/>
      <c r="Q56" s="50"/>
      <c r="R56" s="46"/>
      <c r="S56" s="53"/>
      <c r="T56" s="53"/>
      <c r="U56" s="53"/>
    </row>
    <row r="57" spans="1:21" ht="15.75" thickBot="1">
      <c r="A57" s="285"/>
      <c r="B57" s="286"/>
      <c r="C57" s="312"/>
      <c r="D57" s="351">
        <v>50091</v>
      </c>
      <c r="E57" s="338"/>
      <c r="F57" s="161"/>
      <c r="G57" s="127"/>
      <c r="H57" s="162"/>
      <c r="I57" s="272"/>
      <c r="J57" s="269"/>
      <c r="K57" s="163"/>
      <c r="L57" s="45"/>
      <c r="M57" s="77"/>
      <c r="N57" s="425"/>
      <c r="O57" s="426"/>
      <c r="P57" s="427"/>
      <c r="Q57" s="50"/>
      <c r="R57" s="46"/>
      <c r="S57" s="53"/>
      <c r="T57" s="53"/>
      <c r="U57" s="53"/>
    </row>
    <row r="58" spans="1:21">
      <c r="A58" s="285"/>
      <c r="B58" s="286"/>
      <c r="C58" s="312"/>
      <c r="D58" s="350">
        <v>50101</v>
      </c>
      <c r="E58" s="336"/>
      <c r="F58" s="174"/>
      <c r="G58" s="125"/>
      <c r="H58" s="175"/>
      <c r="I58" s="270"/>
      <c r="J58" s="248"/>
      <c r="K58" s="176"/>
      <c r="L58" s="43"/>
      <c r="M58" s="75"/>
      <c r="N58" s="419"/>
      <c r="O58" s="420"/>
      <c r="P58" s="421"/>
      <c r="Q58" s="50"/>
      <c r="R58" s="46"/>
      <c r="S58" s="53"/>
      <c r="T58" s="53"/>
      <c r="U58" s="53"/>
    </row>
    <row r="59" spans="1:21">
      <c r="A59" s="285"/>
      <c r="B59" s="286"/>
      <c r="C59" s="312"/>
      <c r="D59" s="351">
        <v>50111</v>
      </c>
      <c r="E59" s="337"/>
      <c r="F59" s="164"/>
      <c r="G59" s="126"/>
      <c r="H59" s="165"/>
      <c r="I59" s="271"/>
      <c r="J59" s="268"/>
      <c r="K59" s="166"/>
      <c r="L59" s="44"/>
      <c r="M59" s="76"/>
      <c r="N59" s="428"/>
      <c r="O59" s="429"/>
      <c r="P59" s="430"/>
      <c r="Q59" s="50"/>
      <c r="R59" s="46"/>
      <c r="S59" s="53"/>
      <c r="T59" s="53"/>
      <c r="U59" s="53"/>
    </row>
    <row r="60" spans="1:21" ht="15.75" thickBot="1">
      <c r="A60" s="285"/>
      <c r="B60" s="286"/>
      <c r="C60" s="312"/>
      <c r="D60" s="351">
        <v>50121</v>
      </c>
      <c r="E60" s="338"/>
      <c r="F60" s="161"/>
      <c r="G60" s="127"/>
      <c r="H60" s="162"/>
      <c r="I60" s="272"/>
      <c r="J60" s="269"/>
      <c r="K60" s="163"/>
      <c r="L60" s="45"/>
      <c r="M60" s="77"/>
      <c r="N60" s="425"/>
      <c r="O60" s="426"/>
      <c r="P60" s="427"/>
      <c r="Q60" s="50"/>
      <c r="R60" s="46"/>
      <c r="S60" s="53"/>
      <c r="T60" s="53"/>
      <c r="U60" s="53"/>
    </row>
    <row r="61" spans="1:21">
      <c r="A61" s="285"/>
      <c r="B61" s="286"/>
      <c r="C61" s="312"/>
      <c r="D61" s="350">
        <v>50131</v>
      </c>
      <c r="E61" s="336"/>
      <c r="F61" s="174"/>
      <c r="G61" s="125"/>
      <c r="H61" s="175"/>
      <c r="I61" s="270"/>
      <c r="J61" s="248"/>
      <c r="K61" s="176"/>
      <c r="L61" s="43"/>
      <c r="M61" s="75"/>
      <c r="N61" s="419"/>
      <c r="O61" s="420"/>
      <c r="P61" s="421"/>
      <c r="Q61" s="50"/>
      <c r="R61" s="46"/>
      <c r="S61" s="53"/>
      <c r="T61" s="53"/>
      <c r="U61" s="53"/>
    </row>
    <row r="62" spans="1:21">
      <c r="A62" s="285"/>
      <c r="B62" s="286"/>
      <c r="C62" s="312"/>
      <c r="D62" s="351">
        <v>50141</v>
      </c>
      <c r="E62" s="337"/>
      <c r="F62" s="164"/>
      <c r="G62" s="126"/>
      <c r="H62" s="165"/>
      <c r="I62" s="271"/>
      <c r="J62" s="268"/>
      <c r="K62" s="166"/>
      <c r="L62" s="44"/>
      <c r="M62" s="76"/>
      <c r="N62" s="428"/>
      <c r="O62" s="429"/>
      <c r="P62" s="430"/>
      <c r="Q62" s="50"/>
      <c r="R62" s="46"/>
      <c r="S62" s="53"/>
      <c r="T62" s="53"/>
      <c r="U62" s="53"/>
    </row>
    <row r="63" spans="1:21" ht="15.75" thickBot="1">
      <c r="A63" s="285"/>
      <c r="B63" s="286"/>
      <c r="C63" s="312"/>
      <c r="D63" s="351">
        <v>50151</v>
      </c>
      <c r="E63" s="338"/>
      <c r="F63" s="161"/>
      <c r="G63" s="127"/>
      <c r="H63" s="162"/>
      <c r="I63" s="272"/>
      <c r="J63" s="269"/>
      <c r="K63" s="163"/>
      <c r="L63" s="45"/>
      <c r="M63" s="77"/>
      <c r="N63" s="425"/>
      <c r="O63" s="426"/>
      <c r="P63" s="427"/>
      <c r="Q63" s="50"/>
      <c r="R63" s="46"/>
      <c r="S63" s="53"/>
      <c r="T63" s="53"/>
      <c r="U63" s="53"/>
    </row>
    <row r="64" spans="1:21">
      <c r="A64" s="285"/>
      <c r="B64" s="286"/>
      <c r="C64" s="312"/>
      <c r="D64" s="350">
        <v>50161</v>
      </c>
      <c r="E64" s="336"/>
      <c r="F64" s="174"/>
      <c r="G64" s="125"/>
      <c r="H64" s="175"/>
      <c r="I64" s="270"/>
      <c r="J64" s="248"/>
      <c r="K64" s="176"/>
      <c r="L64" s="43"/>
      <c r="M64" s="75"/>
      <c r="N64" s="419"/>
      <c r="O64" s="420"/>
      <c r="P64" s="421"/>
      <c r="Q64" s="50"/>
      <c r="R64" s="46"/>
      <c r="S64" s="53"/>
      <c r="T64" s="53"/>
      <c r="U64" s="53"/>
    </row>
    <row r="65" spans="1:21">
      <c r="A65" s="285"/>
      <c r="B65" s="286"/>
      <c r="C65" s="312"/>
      <c r="D65" s="351">
        <v>50171</v>
      </c>
      <c r="E65" s="337"/>
      <c r="F65" s="164"/>
      <c r="G65" s="126"/>
      <c r="H65" s="165"/>
      <c r="I65" s="271"/>
      <c r="J65" s="268"/>
      <c r="K65" s="166"/>
      <c r="L65" s="44"/>
      <c r="M65" s="76"/>
      <c r="N65" s="428"/>
      <c r="O65" s="429"/>
      <c r="P65" s="430"/>
      <c r="Q65" s="50"/>
      <c r="R65" s="46"/>
      <c r="S65" s="53"/>
      <c r="T65" s="53"/>
      <c r="U65" s="53"/>
    </row>
    <row r="66" spans="1:21" ht="15.75" thickBot="1">
      <c r="A66" s="285"/>
      <c r="B66" s="286"/>
      <c r="C66" s="312"/>
      <c r="D66" s="351">
        <v>50181</v>
      </c>
      <c r="E66" s="338"/>
      <c r="F66" s="161"/>
      <c r="G66" s="127"/>
      <c r="H66" s="162"/>
      <c r="I66" s="272"/>
      <c r="J66" s="269"/>
      <c r="K66" s="163"/>
      <c r="L66" s="45"/>
      <c r="M66" s="77"/>
      <c r="N66" s="425"/>
      <c r="O66" s="426"/>
      <c r="P66" s="427"/>
      <c r="Q66" s="50"/>
      <c r="R66" s="46"/>
      <c r="S66" s="53"/>
      <c r="T66" s="53"/>
      <c r="U66" s="53"/>
    </row>
    <row r="67" spans="1:21">
      <c r="A67" s="285"/>
      <c r="B67" s="286"/>
      <c r="C67" s="312"/>
      <c r="D67" s="350">
        <v>50191</v>
      </c>
      <c r="E67" s="336"/>
      <c r="F67" s="174"/>
      <c r="G67" s="125"/>
      <c r="H67" s="175"/>
      <c r="I67" s="270"/>
      <c r="J67" s="248"/>
      <c r="K67" s="176"/>
      <c r="L67" s="43"/>
      <c r="M67" s="75"/>
      <c r="N67" s="419"/>
      <c r="O67" s="420"/>
      <c r="P67" s="421"/>
      <c r="Q67" s="50"/>
      <c r="R67" s="46"/>
      <c r="S67" s="53"/>
      <c r="T67" s="53"/>
      <c r="U67" s="53"/>
    </row>
    <row r="68" spans="1:21">
      <c r="A68" s="285"/>
      <c r="B68" s="286"/>
      <c r="C68" s="312"/>
      <c r="D68" s="351">
        <v>50201</v>
      </c>
      <c r="E68" s="337"/>
      <c r="F68" s="164"/>
      <c r="G68" s="126"/>
      <c r="H68" s="165"/>
      <c r="I68" s="271"/>
      <c r="J68" s="268"/>
      <c r="K68" s="166"/>
      <c r="L68" s="44"/>
      <c r="M68" s="76"/>
      <c r="N68" s="428"/>
      <c r="O68" s="429"/>
      <c r="P68" s="430"/>
      <c r="Q68" s="50"/>
      <c r="R68" s="46"/>
      <c r="S68" s="53"/>
      <c r="T68" s="53"/>
      <c r="U68" s="53"/>
    </row>
    <row r="69" spans="1:21" ht="15.75" thickBot="1">
      <c r="A69" s="285"/>
      <c r="B69" s="286"/>
      <c r="C69" s="312"/>
      <c r="D69" s="351">
        <v>50211</v>
      </c>
      <c r="E69" s="338"/>
      <c r="F69" s="161"/>
      <c r="G69" s="127"/>
      <c r="H69" s="162"/>
      <c r="I69" s="272"/>
      <c r="J69" s="269"/>
      <c r="K69" s="163"/>
      <c r="L69" s="45"/>
      <c r="M69" s="77"/>
      <c r="N69" s="425"/>
      <c r="O69" s="426"/>
      <c r="P69" s="427"/>
      <c r="Q69" s="50"/>
      <c r="R69" s="46"/>
      <c r="S69" s="53"/>
      <c r="T69" s="53"/>
      <c r="U69" s="53"/>
    </row>
    <row r="70" spans="1:21">
      <c r="A70" s="285"/>
      <c r="B70" s="286"/>
      <c r="C70" s="312"/>
      <c r="D70" s="350">
        <v>50221</v>
      </c>
      <c r="E70" s="336"/>
      <c r="F70" s="174"/>
      <c r="G70" s="125"/>
      <c r="H70" s="175"/>
      <c r="I70" s="270"/>
      <c r="J70" s="248"/>
      <c r="K70" s="176"/>
      <c r="L70" s="43"/>
      <c r="M70" s="75"/>
      <c r="N70" s="419"/>
      <c r="O70" s="420"/>
      <c r="P70" s="421"/>
      <c r="Q70" s="50"/>
      <c r="R70" s="46"/>
      <c r="S70" s="53"/>
      <c r="T70" s="53"/>
      <c r="U70" s="53"/>
    </row>
    <row r="71" spans="1:21">
      <c r="A71" s="285"/>
      <c r="B71" s="286"/>
      <c r="C71" s="312"/>
      <c r="D71" s="354">
        <v>50231</v>
      </c>
      <c r="E71" s="339"/>
      <c r="F71" s="322"/>
      <c r="G71" s="323"/>
      <c r="H71" s="324"/>
      <c r="I71" s="325"/>
      <c r="J71" s="326"/>
      <c r="K71" s="327"/>
      <c r="L71" s="328"/>
      <c r="M71" s="329"/>
      <c r="N71" s="428"/>
      <c r="O71" s="429"/>
      <c r="P71" s="430"/>
      <c r="Q71" s="50"/>
      <c r="R71" s="46"/>
      <c r="S71" s="53"/>
      <c r="T71" s="53"/>
      <c r="U71" s="53"/>
    </row>
    <row r="72" spans="1:21" ht="15.75" thickBot="1">
      <c r="A72" s="287"/>
      <c r="B72" s="288"/>
      <c r="C72" s="289"/>
      <c r="D72" s="352">
        <v>50241</v>
      </c>
      <c r="E72" s="338"/>
      <c r="F72" s="161"/>
      <c r="G72" s="127"/>
      <c r="H72" s="162"/>
      <c r="I72" s="272"/>
      <c r="J72" s="269"/>
      <c r="K72" s="163"/>
      <c r="L72" s="45"/>
      <c r="M72" s="77"/>
      <c r="N72" s="425"/>
      <c r="O72" s="426"/>
      <c r="P72" s="427"/>
      <c r="Q72" s="50"/>
      <c r="R72" s="46"/>
      <c r="S72" s="53"/>
      <c r="T72" s="53"/>
      <c r="U72" s="53"/>
    </row>
    <row r="73" spans="1:21">
      <c r="A73" s="50"/>
      <c r="B73" s="50"/>
      <c r="C73" s="50"/>
      <c r="D73" s="50"/>
      <c r="E73" s="50"/>
      <c r="F73" s="50"/>
      <c r="G73" s="50"/>
      <c r="H73" s="50"/>
      <c r="I73" s="50"/>
      <c r="J73" s="50"/>
      <c r="K73" s="50"/>
      <c r="L73" s="50"/>
      <c r="M73" s="51"/>
      <c r="N73" s="50"/>
      <c r="O73" s="51"/>
      <c r="P73" s="50"/>
      <c r="Q73" s="50"/>
      <c r="R73" s="46"/>
      <c r="S73" s="53"/>
      <c r="T73" s="53"/>
      <c r="U73" s="53"/>
    </row>
    <row r="74" spans="1:21">
      <c r="A74" s="50"/>
      <c r="B74" s="50"/>
      <c r="C74" s="50"/>
      <c r="D74" s="257" t="s">
        <v>236</v>
      </c>
      <c r="E74" s="50"/>
      <c r="F74" s="192"/>
      <c r="G74" s="50"/>
      <c r="H74" s="50"/>
      <c r="I74" s="193"/>
      <c r="J74" s="193"/>
      <c r="K74" s="194"/>
      <c r="L74" s="196"/>
      <c r="M74" s="51"/>
      <c r="N74" s="197"/>
      <c r="O74" s="198"/>
      <c r="P74" s="198"/>
      <c r="Q74" s="50"/>
      <c r="R74" s="46"/>
      <c r="S74" s="53"/>
      <c r="T74" s="53"/>
      <c r="U74" s="53"/>
    </row>
    <row r="75" spans="1:21">
      <c r="A75" s="50"/>
      <c r="B75" s="50"/>
      <c r="C75" s="50"/>
      <c r="D75" s="257" t="s">
        <v>237</v>
      </c>
      <c r="E75" s="50"/>
      <c r="F75" s="192"/>
      <c r="G75" s="50"/>
      <c r="H75" s="50"/>
      <c r="I75" s="193"/>
      <c r="J75" s="194"/>
      <c r="K75" s="194"/>
      <c r="L75" s="65"/>
      <c r="M75" s="51"/>
      <c r="N75" s="65"/>
      <c r="O75" s="195"/>
      <c r="P75" s="65"/>
      <c r="Q75" s="65"/>
      <c r="R75" s="46"/>
      <c r="S75" s="53"/>
      <c r="T75" s="53"/>
      <c r="U75" s="53"/>
    </row>
    <row r="76" spans="1:21">
      <c r="A76" s="50"/>
      <c r="B76" s="50"/>
      <c r="C76" s="50"/>
      <c r="D76" s="257" t="s">
        <v>199</v>
      </c>
      <c r="E76" s="46"/>
      <c r="F76" s="46"/>
      <c r="G76" s="46"/>
      <c r="H76" s="46"/>
      <c r="I76" s="46"/>
      <c r="J76" s="46"/>
      <c r="K76" s="46"/>
      <c r="L76" s="46"/>
      <c r="M76" s="48"/>
      <c r="N76" s="46"/>
      <c r="O76" s="48"/>
      <c r="P76" s="46"/>
      <c r="Q76" s="65"/>
      <c r="R76" s="46"/>
      <c r="S76" s="53"/>
      <c r="T76" s="53"/>
      <c r="U76" s="53"/>
    </row>
    <row r="77" spans="1:21">
      <c r="A77" s="50"/>
      <c r="B77" s="50"/>
      <c r="C77" s="50"/>
      <c r="D77" s="46"/>
      <c r="E77" s="46"/>
      <c r="F77" s="46"/>
      <c r="G77" s="46"/>
      <c r="H77" s="46"/>
      <c r="I77" s="46"/>
      <c r="J77" s="46"/>
      <c r="K77" s="46"/>
      <c r="L77" s="46"/>
      <c r="M77" s="48"/>
      <c r="N77" s="46"/>
      <c r="O77" s="48"/>
      <c r="P77" s="46"/>
      <c r="Q77" s="65"/>
      <c r="R77" s="46"/>
      <c r="S77" s="53"/>
      <c r="T77" s="53"/>
      <c r="U77" s="53"/>
    </row>
    <row r="78" spans="1:21">
      <c r="A78" s="50"/>
      <c r="B78" s="50"/>
      <c r="C78" s="50"/>
      <c r="D78" s="46"/>
      <c r="E78" s="414" t="s">
        <v>200</v>
      </c>
      <c r="F78" s="415"/>
      <c r="G78" s="415"/>
      <c r="H78" s="415"/>
      <c r="I78" s="415"/>
      <c r="J78" s="415"/>
      <c r="K78" s="415"/>
      <c r="L78" s="415"/>
      <c r="M78" s="415"/>
      <c r="N78" s="415"/>
      <c r="O78" s="415"/>
      <c r="P78" s="415"/>
      <c r="Q78" s="65"/>
      <c r="R78" s="46"/>
      <c r="S78" s="53"/>
      <c r="T78" s="53"/>
      <c r="U78" s="53"/>
    </row>
    <row r="79" spans="1:21">
      <c r="A79" s="50"/>
      <c r="B79" s="50"/>
      <c r="C79" s="50"/>
      <c r="D79" s="46"/>
      <c r="E79" s="46"/>
      <c r="F79" s="46"/>
      <c r="G79" s="46"/>
      <c r="H79" s="46"/>
      <c r="I79" s="46"/>
      <c r="J79" s="46"/>
      <c r="K79" s="46"/>
      <c r="L79" s="46"/>
      <c r="M79" s="48"/>
      <c r="N79" s="46"/>
      <c r="O79" s="48"/>
      <c r="P79" s="46"/>
      <c r="Q79" s="65"/>
      <c r="R79" s="46"/>
      <c r="S79" s="53"/>
      <c r="T79" s="53"/>
      <c r="U79" s="53"/>
    </row>
    <row r="80" spans="1:21">
      <c r="A80" s="50"/>
      <c r="B80" s="50"/>
      <c r="C80" s="50"/>
      <c r="D80" s="257"/>
      <c r="E80" s="46"/>
      <c r="F80" s="46"/>
      <c r="G80" s="46"/>
      <c r="H80" s="46"/>
      <c r="I80" s="46"/>
      <c r="J80" s="46"/>
      <c r="K80" s="46"/>
      <c r="L80" s="46"/>
      <c r="M80" s="48"/>
      <c r="N80" s="46"/>
      <c r="O80" s="48"/>
      <c r="P80" s="46"/>
      <c r="Q80" s="65"/>
      <c r="R80" s="46"/>
      <c r="S80" s="53"/>
      <c r="T80" s="53"/>
      <c r="U80" s="53"/>
    </row>
    <row r="81" spans="1:21">
      <c r="A81" s="50"/>
      <c r="B81" s="50"/>
      <c r="C81" s="50"/>
      <c r="D81" s="46"/>
      <c r="E81" s="46"/>
      <c r="F81" s="46"/>
      <c r="G81" s="46"/>
      <c r="H81" s="46"/>
      <c r="I81" s="46"/>
      <c r="J81" s="46"/>
      <c r="K81" s="46"/>
      <c r="L81" s="46"/>
      <c r="M81" s="48"/>
      <c r="N81" s="46"/>
      <c r="O81" s="48"/>
      <c r="P81" s="46"/>
      <c r="Q81" s="65"/>
      <c r="R81" s="46"/>
      <c r="S81" s="53"/>
      <c r="T81" s="53"/>
      <c r="U81" s="53"/>
    </row>
    <row r="82" spans="1:21">
      <c r="A82" s="52"/>
      <c r="B82" s="52"/>
      <c r="C82" s="52"/>
      <c r="D82" s="52"/>
      <c r="E82" s="52"/>
      <c r="F82" s="56"/>
      <c r="G82" s="52"/>
      <c r="H82" s="52"/>
      <c r="I82" s="57"/>
      <c r="J82" s="58"/>
      <c r="K82" s="58"/>
      <c r="L82" s="60"/>
      <c r="M82" s="59"/>
      <c r="N82" s="60"/>
      <c r="O82" s="55"/>
      <c r="P82" s="60"/>
      <c r="Q82" s="60"/>
      <c r="R82" s="53"/>
      <c r="S82" s="53"/>
      <c r="T82" s="53"/>
      <c r="U82" s="53"/>
    </row>
    <row r="83" spans="1:21">
      <c r="A83" s="52"/>
      <c r="B83" s="52"/>
      <c r="C83" s="52"/>
      <c r="D83" s="52"/>
      <c r="E83" s="52"/>
      <c r="F83" s="52"/>
      <c r="G83" s="52"/>
      <c r="H83" s="52"/>
      <c r="I83" s="52"/>
      <c r="J83" s="52"/>
      <c r="K83" s="52"/>
      <c r="L83" s="52"/>
      <c r="M83" s="59"/>
      <c r="N83" s="52"/>
      <c r="O83" s="59"/>
      <c r="P83" s="52"/>
      <c r="Q83" s="52"/>
      <c r="R83" s="53"/>
      <c r="S83" s="53"/>
      <c r="T83" s="53"/>
      <c r="U83" s="53"/>
    </row>
    <row r="84" spans="1:21">
      <c r="A84" s="52"/>
      <c r="B84" s="52"/>
      <c r="C84" s="52"/>
      <c r="D84" s="52"/>
      <c r="E84" s="52"/>
      <c r="F84" s="52"/>
      <c r="G84" s="52"/>
      <c r="H84" s="52"/>
      <c r="I84" s="52"/>
      <c r="J84" s="52"/>
      <c r="K84" s="52"/>
      <c r="L84" s="52"/>
      <c r="M84" s="59"/>
      <c r="N84" s="52"/>
      <c r="O84" s="59"/>
      <c r="P84" s="52"/>
      <c r="Q84" s="52"/>
      <c r="R84" s="53"/>
      <c r="S84" s="53"/>
      <c r="T84" s="53"/>
      <c r="U84" s="53"/>
    </row>
    <row r="85" spans="1:21">
      <c r="A85" s="52"/>
      <c r="B85" s="52"/>
      <c r="C85" s="52"/>
      <c r="D85" s="52"/>
      <c r="E85" s="52"/>
      <c r="F85" s="52"/>
      <c r="G85" s="52"/>
      <c r="H85" s="52"/>
      <c r="I85" s="52"/>
      <c r="J85" s="52"/>
      <c r="K85" s="52"/>
      <c r="L85" s="52"/>
      <c r="M85" s="59"/>
      <c r="N85" s="52"/>
      <c r="O85" s="59"/>
      <c r="P85" s="52"/>
      <c r="Q85" s="52"/>
      <c r="R85" s="53"/>
      <c r="S85" s="53"/>
      <c r="T85" s="53"/>
      <c r="U85" s="53"/>
    </row>
    <row r="86" spans="1:21">
      <c r="A86" s="52"/>
      <c r="B86" s="52"/>
      <c r="C86" s="52"/>
      <c r="D86" s="52"/>
      <c r="E86" s="52"/>
      <c r="F86" s="56"/>
      <c r="G86" s="52"/>
      <c r="H86" s="52"/>
      <c r="I86" s="57"/>
      <c r="J86" s="58"/>
      <c r="K86" s="58"/>
      <c r="L86" s="58"/>
      <c r="M86" s="59"/>
      <c r="N86" s="60"/>
      <c r="O86" s="55"/>
      <c r="P86" s="60"/>
      <c r="Q86" s="60"/>
      <c r="R86" s="53"/>
      <c r="S86" s="53"/>
      <c r="T86" s="53"/>
      <c r="U86" s="53"/>
    </row>
    <row r="87" spans="1:21">
      <c r="A87" s="52"/>
      <c r="B87" s="52"/>
      <c r="C87" s="52"/>
      <c r="D87" s="52"/>
      <c r="E87" s="52"/>
      <c r="F87" s="56"/>
      <c r="G87" s="52"/>
      <c r="H87" s="52"/>
      <c r="I87" s="57"/>
      <c r="J87" s="58"/>
      <c r="K87" s="58"/>
      <c r="L87" s="58"/>
      <c r="M87" s="59"/>
      <c r="N87" s="60"/>
      <c r="O87" s="55"/>
      <c r="P87" s="60"/>
      <c r="Q87" s="60"/>
      <c r="R87" s="53"/>
      <c r="S87" s="53"/>
      <c r="T87" s="53"/>
      <c r="U87" s="53"/>
    </row>
    <row r="88" spans="1:21">
      <c r="A88" s="52"/>
      <c r="B88" s="52"/>
      <c r="C88" s="52"/>
      <c r="D88" s="52"/>
      <c r="E88" s="52"/>
      <c r="F88" s="56"/>
      <c r="G88" s="52"/>
      <c r="H88" s="52"/>
      <c r="I88" s="57"/>
      <c r="J88" s="58"/>
      <c r="K88" s="58"/>
      <c r="L88" s="58"/>
      <c r="M88" s="59"/>
      <c r="N88" s="60"/>
      <c r="O88" s="55"/>
      <c r="P88" s="60"/>
      <c r="Q88" s="60"/>
      <c r="R88" s="53"/>
      <c r="S88" s="53"/>
      <c r="T88" s="53"/>
      <c r="U88" s="53"/>
    </row>
    <row r="89" spans="1:21">
      <c r="A89" s="52"/>
      <c r="B89" s="52"/>
      <c r="C89" s="52"/>
      <c r="D89" s="52"/>
      <c r="E89" s="52"/>
      <c r="F89" s="56"/>
      <c r="G89" s="52"/>
      <c r="H89" s="52"/>
      <c r="I89" s="57"/>
      <c r="J89" s="58"/>
      <c r="K89" s="58"/>
      <c r="L89" s="58"/>
      <c r="M89" s="59"/>
      <c r="N89" s="60"/>
      <c r="O89" s="55"/>
      <c r="P89" s="60"/>
      <c r="Q89" s="60"/>
      <c r="R89" s="53"/>
      <c r="S89" s="53"/>
      <c r="T89" s="53"/>
      <c r="U89" s="53"/>
    </row>
    <row r="90" spans="1:21">
      <c r="A90" s="52"/>
      <c r="B90" s="52"/>
      <c r="C90" s="52"/>
      <c r="D90" s="52"/>
      <c r="E90" s="52"/>
      <c r="F90" s="56"/>
      <c r="G90" s="52"/>
      <c r="H90" s="52"/>
      <c r="I90" s="57"/>
      <c r="J90" s="58"/>
      <c r="K90" s="58"/>
      <c r="L90" s="58"/>
      <c r="M90" s="59"/>
      <c r="N90" s="60"/>
      <c r="O90" s="55"/>
      <c r="P90" s="60"/>
      <c r="Q90" s="60"/>
      <c r="R90" s="53"/>
      <c r="S90" s="53"/>
      <c r="T90" s="53"/>
      <c r="U90" s="53"/>
    </row>
    <row r="91" spans="1:21">
      <c r="A91" s="52"/>
      <c r="B91" s="52"/>
      <c r="C91" s="52"/>
      <c r="D91" s="52"/>
      <c r="E91" s="52"/>
      <c r="F91" s="56"/>
      <c r="G91" s="52"/>
      <c r="H91" s="52"/>
      <c r="I91" s="57"/>
      <c r="J91" s="58"/>
      <c r="K91" s="58"/>
      <c r="L91" s="58"/>
      <c r="M91" s="59"/>
      <c r="N91" s="60"/>
      <c r="O91" s="55"/>
      <c r="P91" s="60"/>
      <c r="Q91" s="60"/>
      <c r="R91" s="53"/>
      <c r="S91" s="53"/>
      <c r="T91" s="53"/>
      <c r="U91" s="53"/>
    </row>
    <row r="92" spans="1:21">
      <c r="A92" s="52"/>
      <c r="B92" s="52"/>
      <c r="C92" s="52"/>
      <c r="D92" s="52"/>
      <c r="E92" s="52"/>
      <c r="F92" s="56"/>
      <c r="G92" s="52"/>
      <c r="H92" s="52"/>
      <c r="I92" s="57"/>
      <c r="J92" s="58"/>
      <c r="K92" s="58"/>
      <c r="L92" s="58"/>
      <c r="M92" s="59"/>
      <c r="N92" s="60"/>
      <c r="O92" s="55"/>
      <c r="P92" s="60"/>
      <c r="Q92" s="60"/>
      <c r="R92" s="53"/>
      <c r="S92" s="53"/>
      <c r="T92" s="53"/>
      <c r="U92" s="53"/>
    </row>
    <row r="93" spans="1:21">
      <c r="A93" s="52"/>
      <c r="B93" s="52"/>
      <c r="C93" s="52"/>
      <c r="D93" s="52"/>
      <c r="E93" s="52"/>
      <c r="F93" s="56"/>
      <c r="G93" s="52"/>
      <c r="H93" s="52"/>
      <c r="I93" s="57"/>
      <c r="J93" s="58"/>
      <c r="K93" s="58"/>
      <c r="L93" s="58"/>
      <c r="M93" s="59"/>
      <c r="N93" s="60"/>
      <c r="O93" s="55"/>
      <c r="P93" s="60"/>
      <c r="Q93" s="60"/>
      <c r="R93" s="53"/>
      <c r="S93" s="53"/>
      <c r="T93" s="53"/>
      <c r="U93" s="53"/>
    </row>
    <row r="94" spans="1:21">
      <c r="A94" s="52"/>
      <c r="B94" s="52"/>
      <c r="C94" s="52"/>
      <c r="D94" s="52"/>
      <c r="E94" s="52"/>
      <c r="F94" s="52"/>
      <c r="G94" s="52"/>
      <c r="H94" s="52"/>
      <c r="I94" s="52"/>
      <c r="J94" s="52"/>
      <c r="K94" s="52"/>
      <c r="L94" s="52"/>
      <c r="M94" s="59"/>
      <c r="N94" s="52"/>
      <c r="O94" s="59"/>
      <c r="P94" s="52"/>
      <c r="Q94" s="52"/>
      <c r="R94" s="53"/>
      <c r="S94" s="53"/>
      <c r="T94" s="53"/>
      <c r="U94" s="53"/>
    </row>
    <row r="95" spans="1:21">
      <c r="A95" s="52"/>
      <c r="B95" s="52"/>
      <c r="C95" s="52"/>
      <c r="D95" s="52"/>
      <c r="E95" s="52"/>
      <c r="F95" s="52"/>
      <c r="G95" s="52"/>
      <c r="H95" s="52"/>
      <c r="I95" s="52"/>
      <c r="J95" s="52"/>
      <c r="K95" s="52"/>
      <c r="L95" s="52"/>
      <c r="M95" s="59"/>
      <c r="N95" s="52"/>
      <c r="O95" s="59"/>
      <c r="P95" s="52"/>
      <c r="Q95" s="52"/>
      <c r="R95" s="53"/>
      <c r="S95" s="53"/>
      <c r="T95" s="53"/>
      <c r="U95" s="53"/>
    </row>
    <row r="96" spans="1:21">
      <c r="A96" s="52"/>
      <c r="B96" s="52"/>
      <c r="C96" s="52"/>
      <c r="D96" s="52"/>
      <c r="E96" s="52"/>
      <c r="F96" s="52"/>
      <c r="G96" s="52"/>
      <c r="H96" s="52"/>
      <c r="I96" s="52"/>
      <c r="J96" s="52"/>
      <c r="K96" s="52"/>
      <c r="L96" s="52"/>
      <c r="M96" s="59"/>
      <c r="N96" s="52"/>
      <c r="O96" s="59"/>
      <c r="P96" s="52"/>
      <c r="Q96" s="52"/>
      <c r="R96" s="53"/>
      <c r="S96" s="53"/>
      <c r="T96" s="53"/>
      <c r="U96" s="53"/>
    </row>
    <row r="97" spans="1:21">
      <c r="A97" s="52"/>
      <c r="B97" s="52"/>
      <c r="C97" s="52"/>
      <c r="D97" s="52"/>
      <c r="E97" s="52"/>
      <c r="F97" s="52"/>
      <c r="G97" s="52"/>
      <c r="H97" s="52"/>
      <c r="I97" s="52"/>
      <c r="J97" s="52"/>
      <c r="K97" s="52"/>
      <c r="L97" s="52"/>
      <c r="M97" s="59"/>
      <c r="N97" s="52"/>
      <c r="O97" s="59"/>
      <c r="P97" s="52"/>
      <c r="Q97" s="52"/>
      <c r="R97" s="53"/>
      <c r="S97" s="53"/>
      <c r="T97" s="53"/>
      <c r="U97" s="53"/>
    </row>
    <row r="98" spans="1:21">
      <c r="A98" s="52"/>
      <c r="B98" s="52"/>
      <c r="C98" s="52"/>
      <c r="D98" s="52"/>
      <c r="E98" s="52"/>
      <c r="F98" s="52"/>
      <c r="G98" s="52"/>
      <c r="H98" s="52"/>
      <c r="I98" s="52"/>
      <c r="J98" s="52"/>
      <c r="K98" s="52"/>
      <c r="L98" s="52"/>
      <c r="M98" s="59"/>
      <c r="N98" s="52"/>
      <c r="O98" s="59"/>
      <c r="P98" s="52"/>
      <c r="Q98" s="52"/>
      <c r="R98" s="53"/>
      <c r="S98" s="53"/>
      <c r="T98" s="53"/>
      <c r="U98" s="53"/>
    </row>
    <row r="99" spans="1:21">
      <c r="A99" s="52"/>
      <c r="B99" s="52"/>
      <c r="C99" s="52"/>
      <c r="D99" s="52"/>
      <c r="E99" s="52"/>
      <c r="F99" s="56"/>
      <c r="G99" s="52"/>
      <c r="H99" s="52"/>
      <c r="I99" s="57"/>
      <c r="J99" s="57"/>
      <c r="K99" s="58"/>
      <c r="L99" s="58"/>
      <c r="M99" s="59"/>
      <c r="N99" s="52"/>
      <c r="O99" s="55"/>
      <c r="P99" s="52"/>
      <c r="Q99" s="52"/>
      <c r="R99" s="53"/>
      <c r="S99" s="53"/>
      <c r="T99" s="53"/>
      <c r="U99" s="53"/>
    </row>
    <row r="100" spans="1:21">
      <c r="A100" s="52"/>
      <c r="B100" s="52"/>
      <c r="C100" s="52"/>
      <c r="D100" s="52"/>
      <c r="E100" s="52"/>
      <c r="F100" s="56"/>
      <c r="G100" s="52"/>
      <c r="H100" s="52"/>
      <c r="I100" s="57"/>
      <c r="J100" s="57"/>
      <c r="K100" s="58"/>
      <c r="L100" s="58"/>
      <c r="M100" s="59"/>
      <c r="N100" s="52"/>
      <c r="O100" s="55"/>
      <c r="P100" s="52"/>
      <c r="Q100" s="52"/>
      <c r="R100" s="53"/>
      <c r="S100" s="53"/>
      <c r="T100" s="53"/>
      <c r="U100" s="53"/>
    </row>
    <row r="101" spans="1:21">
      <c r="A101" s="52"/>
      <c r="B101" s="52"/>
      <c r="C101" s="52"/>
      <c r="D101" s="52"/>
      <c r="E101" s="52"/>
      <c r="F101" s="56"/>
      <c r="G101" s="52"/>
      <c r="H101" s="52"/>
      <c r="I101" s="57"/>
      <c r="J101" s="57"/>
      <c r="K101" s="58"/>
      <c r="L101" s="58"/>
      <c r="M101" s="59"/>
      <c r="N101" s="52"/>
      <c r="O101" s="55"/>
      <c r="P101" s="52"/>
      <c r="Q101" s="52"/>
      <c r="R101" s="53"/>
      <c r="S101" s="53"/>
      <c r="T101" s="53"/>
      <c r="U101" s="53"/>
    </row>
    <row r="102" spans="1:21">
      <c r="A102" s="52"/>
      <c r="B102" s="52"/>
      <c r="C102" s="52"/>
      <c r="D102" s="52"/>
      <c r="E102" s="52"/>
      <c r="F102" s="56"/>
      <c r="G102" s="52"/>
      <c r="H102" s="52"/>
      <c r="I102" s="57"/>
      <c r="J102" s="57"/>
      <c r="K102" s="58"/>
      <c r="L102" s="58"/>
      <c r="M102" s="59"/>
      <c r="N102" s="52"/>
      <c r="O102" s="55"/>
      <c r="P102" s="52"/>
      <c r="Q102" s="52"/>
      <c r="R102" s="53"/>
      <c r="S102" s="53"/>
      <c r="T102" s="53"/>
      <c r="U102" s="53"/>
    </row>
    <row r="103" spans="1:21">
      <c r="A103" s="52"/>
      <c r="B103" s="52"/>
      <c r="C103" s="52"/>
      <c r="D103" s="52"/>
      <c r="E103" s="52"/>
      <c r="F103" s="56"/>
      <c r="G103" s="52"/>
      <c r="H103" s="52"/>
      <c r="I103" s="57"/>
      <c r="J103" s="57"/>
      <c r="K103" s="58"/>
      <c r="L103" s="58"/>
      <c r="M103" s="59"/>
      <c r="N103" s="52"/>
      <c r="O103" s="55"/>
      <c r="P103" s="52"/>
      <c r="Q103" s="52"/>
      <c r="R103" s="53"/>
      <c r="S103" s="53"/>
      <c r="T103" s="53"/>
      <c r="U103" s="53"/>
    </row>
    <row r="104" spans="1:21">
      <c r="A104" s="52"/>
      <c r="B104" s="52"/>
      <c r="C104" s="52"/>
      <c r="D104" s="52"/>
      <c r="E104" s="52"/>
      <c r="F104" s="56"/>
      <c r="G104" s="52"/>
      <c r="H104" s="52"/>
      <c r="I104" s="57"/>
      <c r="J104" s="57"/>
      <c r="K104" s="58"/>
      <c r="L104" s="58"/>
      <c r="M104" s="59"/>
      <c r="N104" s="52"/>
      <c r="O104" s="55"/>
      <c r="P104" s="52"/>
      <c r="Q104" s="52"/>
      <c r="R104" s="53"/>
      <c r="S104" s="53"/>
      <c r="T104" s="53"/>
      <c r="U104" s="53"/>
    </row>
    <row r="105" spans="1:21">
      <c r="A105" s="52"/>
      <c r="B105" s="52"/>
      <c r="C105" s="52"/>
      <c r="D105" s="52"/>
      <c r="E105" s="52"/>
      <c r="F105" s="56"/>
      <c r="G105" s="52"/>
      <c r="H105" s="52"/>
      <c r="I105" s="57"/>
      <c r="J105" s="57"/>
      <c r="K105" s="58"/>
      <c r="L105" s="58"/>
      <c r="M105" s="59"/>
      <c r="N105" s="52"/>
      <c r="O105" s="55"/>
      <c r="P105" s="52"/>
      <c r="Q105" s="52"/>
      <c r="R105" s="53"/>
      <c r="S105" s="53"/>
      <c r="T105" s="53"/>
      <c r="U105" s="53"/>
    </row>
    <row r="106" spans="1:21">
      <c r="A106" s="52"/>
      <c r="B106" s="52"/>
      <c r="C106" s="52"/>
      <c r="D106" s="52"/>
      <c r="E106" s="52"/>
      <c r="F106" s="56"/>
      <c r="G106" s="52"/>
      <c r="H106" s="52"/>
      <c r="I106" s="57"/>
      <c r="J106" s="57"/>
      <c r="K106" s="58"/>
      <c r="L106" s="58"/>
      <c r="M106" s="59"/>
      <c r="N106" s="52"/>
      <c r="O106" s="55"/>
      <c r="P106" s="52"/>
      <c r="Q106" s="52"/>
      <c r="R106" s="53"/>
      <c r="S106" s="53"/>
      <c r="T106" s="53"/>
      <c r="U106" s="53"/>
    </row>
    <row r="107" spans="1:21">
      <c r="A107" s="53"/>
      <c r="B107" s="53"/>
      <c r="C107" s="53"/>
      <c r="D107" s="52"/>
      <c r="E107" s="52"/>
      <c r="F107" s="52"/>
      <c r="G107" s="52"/>
      <c r="H107" s="52"/>
      <c r="I107" s="52"/>
      <c r="J107" s="52"/>
      <c r="K107" s="52"/>
      <c r="L107" s="52"/>
      <c r="M107" s="59"/>
      <c r="N107" s="52"/>
      <c r="O107" s="59"/>
      <c r="P107" s="52"/>
      <c r="Q107" s="52"/>
      <c r="R107" s="53"/>
      <c r="S107" s="53"/>
      <c r="T107" s="53"/>
      <c r="U107" s="53"/>
    </row>
    <row r="108" spans="1:21">
      <c r="A108" s="53"/>
      <c r="B108" s="53"/>
      <c r="C108" s="53"/>
      <c r="D108" s="52"/>
      <c r="E108" s="52"/>
      <c r="F108" s="52"/>
      <c r="G108" s="52"/>
      <c r="H108" s="52"/>
      <c r="I108" s="52"/>
      <c r="J108" s="52"/>
      <c r="K108" s="52"/>
      <c r="L108" s="52"/>
      <c r="M108" s="59"/>
      <c r="N108" s="52"/>
      <c r="O108" s="59"/>
      <c r="P108" s="52"/>
      <c r="Q108" s="52"/>
      <c r="R108" s="53"/>
      <c r="S108" s="53"/>
      <c r="T108" s="53"/>
      <c r="U108" s="53"/>
    </row>
    <row r="109" spans="1:21">
      <c r="A109" s="53"/>
      <c r="B109" s="53"/>
      <c r="C109" s="53"/>
      <c r="D109" s="52"/>
      <c r="E109" s="52"/>
      <c r="F109" s="52"/>
      <c r="G109" s="52"/>
      <c r="H109" s="52"/>
      <c r="I109" s="52"/>
      <c r="J109" s="52"/>
      <c r="K109" s="52"/>
      <c r="L109" s="52"/>
      <c r="M109" s="59"/>
      <c r="N109" s="52"/>
      <c r="O109" s="59"/>
      <c r="P109" s="52"/>
      <c r="Q109" s="52"/>
      <c r="R109" s="53"/>
      <c r="S109" s="53"/>
      <c r="T109" s="53"/>
      <c r="U109" s="53"/>
    </row>
    <row r="110" spans="1:21">
      <c r="A110" s="53"/>
      <c r="B110" s="53"/>
      <c r="C110" s="53"/>
      <c r="D110" s="52"/>
      <c r="E110" s="52"/>
      <c r="F110" s="52"/>
      <c r="G110" s="52"/>
      <c r="H110" s="52"/>
      <c r="I110" s="52"/>
      <c r="J110" s="52"/>
      <c r="K110" s="52"/>
      <c r="L110" s="52"/>
      <c r="M110" s="59"/>
      <c r="N110" s="52"/>
      <c r="O110" s="59"/>
      <c r="P110" s="52"/>
      <c r="Q110" s="52"/>
      <c r="R110" s="53"/>
      <c r="S110" s="53"/>
      <c r="T110" s="53"/>
      <c r="U110" s="53"/>
    </row>
    <row r="111" spans="1:21">
      <c r="A111" s="53"/>
      <c r="B111" s="53"/>
      <c r="C111" s="53"/>
      <c r="D111" s="52"/>
      <c r="E111" s="52"/>
      <c r="F111" s="52"/>
      <c r="G111" s="52"/>
      <c r="H111" s="52"/>
      <c r="I111" s="52"/>
      <c r="J111" s="52"/>
      <c r="K111" s="52"/>
      <c r="L111" s="52"/>
      <c r="M111" s="59"/>
      <c r="N111" s="52"/>
      <c r="O111" s="59"/>
      <c r="P111" s="52"/>
      <c r="Q111" s="52"/>
      <c r="R111" s="53"/>
      <c r="S111" s="53"/>
      <c r="T111" s="53"/>
      <c r="U111" s="53"/>
    </row>
    <row r="112" spans="1:21">
      <c r="A112" s="53"/>
      <c r="B112" s="53"/>
      <c r="C112" s="53"/>
      <c r="D112" s="52"/>
      <c r="E112" s="52"/>
      <c r="F112" s="52"/>
      <c r="G112" s="52"/>
      <c r="H112" s="52"/>
      <c r="I112" s="52"/>
      <c r="J112" s="52"/>
      <c r="K112" s="52"/>
      <c r="L112" s="52"/>
      <c r="M112" s="59"/>
      <c r="N112" s="52"/>
      <c r="O112" s="59"/>
      <c r="P112" s="52"/>
      <c r="Q112" s="52"/>
      <c r="R112" s="53"/>
      <c r="S112" s="53"/>
      <c r="T112" s="53"/>
      <c r="U112" s="53"/>
    </row>
    <row r="113" spans="1:21">
      <c r="A113" s="53"/>
      <c r="B113" s="53"/>
      <c r="C113" s="53"/>
      <c r="D113" s="52"/>
      <c r="E113" s="52"/>
      <c r="F113" s="52"/>
      <c r="G113" s="52"/>
      <c r="H113" s="52"/>
      <c r="I113" s="52"/>
      <c r="J113" s="52"/>
      <c r="K113" s="52"/>
      <c r="L113" s="52"/>
      <c r="M113" s="59"/>
      <c r="N113" s="52"/>
      <c r="O113" s="59"/>
      <c r="P113" s="52"/>
      <c r="Q113" s="52"/>
      <c r="R113" s="53"/>
      <c r="S113" s="53"/>
      <c r="T113" s="53"/>
      <c r="U113" s="53"/>
    </row>
    <row r="114" spans="1:21">
      <c r="A114" s="53"/>
      <c r="B114" s="53"/>
      <c r="C114" s="53"/>
      <c r="D114" s="52"/>
      <c r="E114" s="52"/>
      <c r="F114" s="52"/>
      <c r="G114" s="52"/>
      <c r="H114" s="52"/>
      <c r="I114" s="52"/>
      <c r="J114" s="52"/>
      <c r="K114" s="52"/>
      <c r="L114" s="52"/>
      <c r="M114" s="59"/>
      <c r="N114" s="52"/>
      <c r="O114" s="59"/>
      <c r="P114" s="52"/>
      <c r="Q114" s="52"/>
      <c r="R114" s="53"/>
      <c r="S114" s="53"/>
      <c r="T114" s="53"/>
      <c r="U114" s="53"/>
    </row>
    <row r="115" spans="1:21">
      <c r="A115" s="53"/>
      <c r="B115" s="53"/>
      <c r="C115" s="53"/>
      <c r="D115" s="52"/>
      <c r="E115" s="52"/>
      <c r="F115" s="52"/>
      <c r="G115" s="52"/>
      <c r="H115" s="52"/>
      <c r="I115" s="52"/>
      <c r="J115" s="52"/>
      <c r="K115" s="52"/>
      <c r="L115" s="52"/>
      <c r="M115" s="59"/>
      <c r="N115" s="52"/>
      <c r="O115" s="59"/>
      <c r="P115" s="52"/>
      <c r="Q115" s="52"/>
      <c r="R115" s="53"/>
      <c r="S115" s="53"/>
      <c r="T115" s="53"/>
      <c r="U115" s="53"/>
    </row>
    <row r="116" spans="1:21">
      <c r="A116" s="53"/>
      <c r="B116" s="53"/>
      <c r="C116" s="53"/>
      <c r="D116" s="52"/>
      <c r="E116" s="52"/>
      <c r="F116" s="52"/>
      <c r="G116" s="52"/>
      <c r="H116" s="52"/>
      <c r="I116" s="52"/>
      <c r="J116" s="52"/>
      <c r="K116" s="52"/>
      <c r="L116" s="52"/>
      <c r="M116" s="59"/>
      <c r="N116" s="52"/>
      <c r="O116" s="59"/>
      <c r="P116" s="52"/>
      <c r="Q116" s="52"/>
      <c r="R116" s="53"/>
      <c r="S116" s="53"/>
      <c r="T116" s="53"/>
      <c r="U116" s="53"/>
    </row>
    <row r="117" spans="1:21">
      <c r="A117" s="53"/>
      <c r="B117" s="53"/>
      <c r="C117" s="53"/>
      <c r="D117" s="52"/>
      <c r="E117" s="52"/>
      <c r="F117" s="52"/>
      <c r="G117" s="52"/>
      <c r="H117" s="52"/>
      <c r="I117" s="52"/>
      <c r="J117" s="52"/>
      <c r="K117" s="52"/>
      <c r="L117" s="52"/>
      <c r="M117" s="59"/>
      <c r="N117" s="52"/>
      <c r="O117" s="59"/>
      <c r="P117" s="52"/>
      <c r="Q117" s="52"/>
      <c r="R117" s="53"/>
      <c r="S117" s="53"/>
      <c r="T117" s="53"/>
      <c r="U117" s="53"/>
    </row>
    <row r="118" spans="1:21">
      <c r="A118" s="53"/>
      <c r="B118" s="53"/>
      <c r="C118" s="53"/>
      <c r="D118" s="52"/>
      <c r="E118" s="52"/>
      <c r="F118" s="52"/>
      <c r="G118" s="52"/>
      <c r="H118" s="52"/>
      <c r="I118" s="52"/>
      <c r="J118" s="52"/>
      <c r="K118" s="52"/>
      <c r="L118" s="52"/>
      <c r="M118" s="59"/>
      <c r="N118" s="52"/>
      <c r="O118" s="59"/>
      <c r="P118" s="52"/>
      <c r="Q118" s="52"/>
      <c r="R118" s="53"/>
      <c r="S118" s="53"/>
      <c r="T118" s="53"/>
      <c r="U118" s="53"/>
    </row>
    <row r="119" spans="1:21">
      <c r="A119" s="53"/>
      <c r="B119" s="53"/>
      <c r="C119" s="53"/>
      <c r="D119" s="52"/>
      <c r="E119" s="52"/>
      <c r="F119" s="52"/>
      <c r="G119" s="52"/>
      <c r="H119" s="52"/>
      <c r="I119" s="52"/>
      <c r="J119" s="52"/>
      <c r="K119" s="52"/>
      <c r="L119" s="52"/>
      <c r="M119" s="59"/>
      <c r="N119" s="52"/>
      <c r="O119" s="59"/>
      <c r="P119" s="52"/>
      <c r="Q119" s="52"/>
      <c r="R119" s="53"/>
      <c r="S119" s="53"/>
      <c r="T119" s="53"/>
      <c r="U119" s="53"/>
    </row>
    <row r="120" spans="1:21">
      <c r="A120" s="53"/>
      <c r="B120" s="53"/>
      <c r="C120" s="53"/>
      <c r="D120" s="52"/>
      <c r="E120" s="52"/>
      <c r="F120" s="52"/>
      <c r="G120" s="52"/>
      <c r="H120" s="52"/>
      <c r="I120" s="52"/>
      <c r="J120" s="52"/>
      <c r="K120" s="52"/>
      <c r="L120" s="52"/>
      <c r="M120" s="59"/>
      <c r="N120" s="52"/>
      <c r="O120" s="59"/>
      <c r="P120" s="52"/>
      <c r="Q120" s="52"/>
      <c r="R120" s="53"/>
      <c r="S120" s="53"/>
      <c r="T120" s="53"/>
      <c r="U120" s="53"/>
    </row>
    <row r="121" spans="1:21">
      <c r="A121" s="53"/>
      <c r="B121" s="53"/>
      <c r="C121" s="53"/>
      <c r="D121" s="52"/>
      <c r="E121" s="52"/>
      <c r="F121" s="52"/>
      <c r="G121" s="52"/>
      <c r="H121" s="52"/>
      <c r="I121" s="52"/>
      <c r="J121" s="52"/>
      <c r="K121" s="52"/>
      <c r="L121" s="52"/>
      <c r="M121" s="59"/>
      <c r="N121" s="52"/>
      <c r="O121" s="59"/>
      <c r="P121" s="52"/>
      <c r="Q121" s="52"/>
      <c r="R121" s="53"/>
      <c r="S121" s="53"/>
      <c r="T121" s="53"/>
      <c r="U121" s="53"/>
    </row>
    <row r="122" spans="1:21">
      <c r="A122" s="53"/>
      <c r="B122" s="53"/>
      <c r="C122" s="53"/>
      <c r="D122" s="52"/>
      <c r="E122" s="52"/>
      <c r="F122" s="52"/>
      <c r="G122" s="52"/>
      <c r="H122" s="52"/>
      <c r="I122" s="52"/>
      <c r="J122" s="52"/>
      <c r="K122" s="52"/>
      <c r="L122" s="52"/>
      <c r="M122" s="59"/>
      <c r="N122" s="52"/>
      <c r="O122" s="59"/>
      <c r="P122" s="52"/>
      <c r="Q122" s="52"/>
      <c r="R122" s="53"/>
      <c r="S122" s="53"/>
      <c r="T122" s="53"/>
      <c r="U122" s="53"/>
    </row>
    <row r="123" spans="1:21">
      <c r="A123" s="53"/>
      <c r="B123" s="53"/>
      <c r="C123" s="53"/>
      <c r="D123" s="52"/>
      <c r="E123" s="52"/>
      <c r="F123" s="52"/>
      <c r="G123" s="52"/>
      <c r="H123" s="52"/>
      <c r="I123" s="52"/>
      <c r="J123" s="52"/>
      <c r="K123" s="52"/>
      <c r="L123" s="52"/>
      <c r="M123" s="59"/>
      <c r="N123" s="52"/>
      <c r="O123" s="59"/>
      <c r="P123" s="52"/>
      <c r="Q123" s="52"/>
      <c r="R123" s="53"/>
      <c r="S123" s="53"/>
      <c r="T123" s="53"/>
      <c r="U123" s="53"/>
    </row>
    <row r="124" spans="1:21">
      <c r="A124" s="53"/>
      <c r="B124" s="53"/>
      <c r="C124" s="53"/>
      <c r="D124" s="53"/>
      <c r="E124" s="53"/>
      <c r="F124" s="53"/>
      <c r="G124" s="53"/>
      <c r="H124" s="53"/>
      <c r="I124" s="53"/>
      <c r="J124" s="53"/>
      <c r="K124" s="53"/>
      <c r="L124" s="53"/>
      <c r="M124" s="61"/>
      <c r="N124" s="53"/>
      <c r="O124" s="61"/>
      <c r="P124" s="53"/>
      <c r="Q124" s="53"/>
      <c r="R124" s="53"/>
      <c r="S124" s="53"/>
      <c r="T124" s="53"/>
      <c r="U124" s="53"/>
    </row>
    <row r="125" spans="1:21">
      <c r="A125" s="53"/>
      <c r="B125" s="53"/>
      <c r="C125" s="53"/>
      <c r="D125" s="53"/>
      <c r="E125" s="53"/>
      <c r="F125" s="53"/>
      <c r="G125" s="53"/>
      <c r="H125" s="53"/>
      <c r="I125" s="53"/>
      <c r="J125" s="53"/>
      <c r="K125" s="53"/>
      <c r="L125" s="53"/>
      <c r="M125" s="61"/>
      <c r="N125" s="53"/>
      <c r="O125" s="61"/>
      <c r="P125" s="53"/>
      <c r="Q125" s="53"/>
      <c r="R125" s="53"/>
      <c r="S125" s="53"/>
      <c r="T125" s="53"/>
      <c r="U125" s="53"/>
    </row>
    <row r="126" spans="1:21">
      <c r="A126" s="53"/>
      <c r="B126" s="53"/>
      <c r="C126" s="53"/>
      <c r="D126" s="53"/>
      <c r="E126" s="53"/>
      <c r="F126" s="53"/>
      <c r="G126" s="53"/>
      <c r="H126" s="53"/>
      <c r="I126" s="53"/>
      <c r="J126" s="53"/>
      <c r="K126" s="53"/>
      <c r="L126" s="53"/>
      <c r="M126" s="61"/>
      <c r="N126" s="53"/>
      <c r="O126" s="61"/>
      <c r="P126" s="53"/>
      <c r="Q126" s="53"/>
      <c r="R126" s="53"/>
      <c r="S126" s="53"/>
      <c r="T126" s="53"/>
      <c r="U126" s="53"/>
    </row>
    <row r="127" spans="1:21">
      <c r="A127" s="53"/>
      <c r="B127" s="53"/>
      <c r="C127" s="53"/>
      <c r="D127" s="53"/>
      <c r="E127" s="53"/>
      <c r="F127" s="53"/>
      <c r="G127" s="53"/>
      <c r="H127" s="53"/>
      <c r="I127" s="53"/>
      <c r="J127" s="53"/>
      <c r="K127" s="53"/>
      <c r="L127" s="53"/>
      <c r="M127" s="61"/>
      <c r="N127" s="53"/>
      <c r="O127" s="61"/>
      <c r="P127" s="53"/>
      <c r="Q127" s="53"/>
      <c r="R127" s="53"/>
      <c r="S127" s="53"/>
      <c r="T127" s="53"/>
      <c r="U127" s="53"/>
    </row>
    <row r="128" spans="1:21">
      <c r="A128" s="53"/>
      <c r="B128" s="53"/>
      <c r="C128" s="53"/>
      <c r="D128" s="53"/>
      <c r="E128" s="53"/>
      <c r="F128" s="53"/>
      <c r="G128" s="53"/>
      <c r="H128" s="53"/>
      <c r="I128" s="53"/>
      <c r="J128" s="53"/>
      <c r="K128" s="53"/>
      <c r="L128" s="53"/>
      <c r="M128" s="61"/>
      <c r="N128" s="53"/>
      <c r="O128" s="61"/>
      <c r="P128" s="53"/>
      <c r="Q128" s="53"/>
      <c r="R128" s="53"/>
      <c r="S128" s="53"/>
      <c r="T128" s="53"/>
      <c r="U128" s="53"/>
    </row>
    <row r="129" spans="1:21">
      <c r="A129" s="53"/>
      <c r="B129" s="53"/>
      <c r="C129" s="53"/>
      <c r="D129" s="53"/>
      <c r="E129" s="53"/>
      <c r="F129" s="53"/>
      <c r="G129" s="53"/>
      <c r="H129" s="53"/>
      <c r="I129" s="53"/>
      <c r="J129" s="53"/>
      <c r="K129" s="53"/>
      <c r="L129" s="53"/>
      <c r="M129" s="61"/>
      <c r="N129" s="53"/>
      <c r="O129" s="61"/>
      <c r="P129" s="53"/>
      <c r="Q129" s="53"/>
      <c r="R129" s="53"/>
      <c r="S129" s="53"/>
      <c r="T129" s="53"/>
      <c r="U129" s="53"/>
    </row>
    <row r="130" spans="1:21">
      <c r="A130" s="53"/>
      <c r="B130" s="53"/>
      <c r="C130" s="53"/>
      <c r="D130" s="53"/>
      <c r="E130" s="53"/>
      <c r="F130" s="53"/>
      <c r="G130" s="53"/>
      <c r="H130" s="53"/>
      <c r="I130" s="53"/>
      <c r="J130" s="53"/>
      <c r="K130" s="53"/>
      <c r="L130" s="53"/>
      <c r="M130" s="61"/>
      <c r="N130" s="53"/>
      <c r="O130" s="61"/>
      <c r="P130" s="53"/>
      <c r="Q130" s="53"/>
      <c r="R130" s="53"/>
      <c r="S130" s="53"/>
      <c r="T130" s="53"/>
      <c r="U130" s="53"/>
    </row>
    <row r="131" spans="1:21">
      <c r="A131" s="53"/>
      <c r="B131" s="53"/>
      <c r="C131" s="53"/>
      <c r="D131" s="53"/>
      <c r="E131" s="53"/>
      <c r="F131" s="53"/>
      <c r="G131" s="53"/>
      <c r="H131" s="53"/>
      <c r="I131" s="53"/>
      <c r="J131" s="53"/>
      <c r="K131" s="53"/>
      <c r="L131" s="53"/>
      <c r="M131" s="61"/>
      <c r="N131" s="53"/>
      <c r="O131" s="61"/>
      <c r="P131" s="53"/>
      <c r="Q131" s="53"/>
      <c r="R131" s="53"/>
      <c r="S131" s="53"/>
      <c r="T131" s="53"/>
      <c r="U131" s="53"/>
    </row>
    <row r="132" spans="1:21">
      <c r="A132" s="53"/>
      <c r="B132" s="53"/>
      <c r="C132" s="53"/>
      <c r="D132" s="53"/>
      <c r="E132" s="53"/>
      <c r="F132" s="53"/>
      <c r="G132" s="53"/>
      <c r="H132" s="53"/>
      <c r="I132" s="53"/>
      <c r="J132" s="53"/>
      <c r="K132" s="53"/>
      <c r="L132" s="53"/>
      <c r="M132" s="61"/>
      <c r="N132" s="53"/>
      <c r="O132" s="61"/>
      <c r="P132" s="53"/>
      <c r="Q132" s="53"/>
      <c r="R132" s="53"/>
      <c r="S132" s="53"/>
      <c r="T132" s="53"/>
      <c r="U132" s="53"/>
    </row>
    <row r="133" spans="1:21">
      <c r="A133" s="53"/>
      <c r="B133" s="53"/>
      <c r="C133" s="53"/>
      <c r="D133" s="53"/>
      <c r="E133" s="53"/>
      <c r="F133" s="53"/>
      <c r="G133" s="53"/>
      <c r="H133" s="53"/>
      <c r="I133" s="53"/>
      <c r="J133" s="53"/>
      <c r="K133" s="53"/>
      <c r="L133" s="53"/>
      <c r="M133" s="61"/>
      <c r="N133" s="53"/>
      <c r="O133" s="61"/>
      <c r="P133" s="53"/>
      <c r="Q133" s="53"/>
      <c r="R133" s="53"/>
      <c r="S133" s="53"/>
      <c r="T133" s="53"/>
      <c r="U133" s="53"/>
    </row>
    <row r="134" spans="1:21">
      <c r="A134" s="53"/>
      <c r="B134" s="53"/>
      <c r="C134" s="53"/>
      <c r="D134" s="53"/>
      <c r="E134" s="53"/>
      <c r="F134" s="53"/>
      <c r="G134" s="53"/>
      <c r="H134" s="53"/>
      <c r="I134" s="53"/>
      <c r="J134" s="53"/>
      <c r="K134" s="53"/>
      <c r="L134" s="53"/>
      <c r="M134" s="61"/>
      <c r="N134" s="53"/>
      <c r="O134" s="61"/>
      <c r="P134" s="53"/>
      <c r="Q134" s="53"/>
      <c r="R134" s="53"/>
      <c r="S134" s="53"/>
      <c r="T134" s="53"/>
      <c r="U134" s="53"/>
    </row>
    <row r="135" spans="1:21">
      <c r="A135" s="53"/>
      <c r="B135" s="53"/>
      <c r="C135" s="53"/>
      <c r="D135" s="53"/>
      <c r="E135" s="53"/>
      <c r="F135" s="53"/>
      <c r="G135" s="53"/>
      <c r="H135" s="53"/>
      <c r="I135" s="53"/>
      <c r="J135" s="53"/>
      <c r="K135" s="53"/>
      <c r="L135" s="53"/>
      <c r="M135" s="61"/>
      <c r="N135" s="53"/>
      <c r="O135" s="61"/>
      <c r="P135" s="53"/>
      <c r="Q135" s="53"/>
      <c r="R135" s="53"/>
      <c r="S135" s="53"/>
      <c r="T135" s="53"/>
      <c r="U135" s="53"/>
    </row>
    <row r="136" spans="1:21">
      <c r="A136" s="53"/>
      <c r="B136" s="53"/>
      <c r="C136" s="53"/>
      <c r="D136" s="53"/>
      <c r="E136" s="53"/>
      <c r="F136" s="53"/>
      <c r="G136" s="53"/>
      <c r="H136" s="53"/>
      <c r="I136" s="53"/>
      <c r="J136" s="53"/>
      <c r="K136" s="53"/>
      <c r="L136" s="53"/>
      <c r="M136" s="61"/>
      <c r="N136" s="53"/>
      <c r="O136" s="61"/>
      <c r="P136" s="53"/>
      <c r="Q136" s="53"/>
      <c r="R136" s="53"/>
      <c r="S136" s="53"/>
      <c r="T136" s="53"/>
      <c r="U136" s="53"/>
    </row>
    <row r="137" spans="1:21">
      <c r="A137" s="53"/>
      <c r="B137" s="53"/>
      <c r="C137" s="53"/>
      <c r="D137" s="53"/>
      <c r="E137" s="53"/>
      <c r="F137" s="53"/>
      <c r="G137" s="53"/>
      <c r="H137" s="53"/>
      <c r="I137" s="53"/>
      <c r="J137" s="53"/>
      <c r="K137" s="53"/>
      <c r="L137" s="53"/>
      <c r="M137" s="61"/>
      <c r="N137" s="53"/>
      <c r="O137" s="61"/>
      <c r="P137" s="53"/>
      <c r="Q137" s="53"/>
      <c r="R137" s="53"/>
      <c r="S137" s="53"/>
      <c r="T137" s="53"/>
      <c r="U137" s="53"/>
    </row>
    <row r="138" spans="1:21">
      <c r="A138" s="53"/>
      <c r="B138" s="53"/>
      <c r="C138" s="53"/>
      <c r="D138" s="53"/>
      <c r="E138" s="53"/>
      <c r="F138" s="53"/>
      <c r="G138" s="53"/>
      <c r="H138" s="53"/>
      <c r="I138" s="53"/>
      <c r="J138" s="53"/>
      <c r="K138" s="53"/>
      <c r="L138" s="53"/>
      <c r="M138" s="61"/>
      <c r="N138" s="53"/>
      <c r="O138" s="61"/>
      <c r="P138" s="53"/>
      <c r="Q138" s="53"/>
      <c r="R138" s="53"/>
      <c r="S138" s="53"/>
      <c r="T138" s="53"/>
      <c r="U138" s="53"/>
    </row>
    <row r="139" spans="1:21">
      <c r="A139" s="53"/>
      <c r="B139" s="53"/>
      <c r="C139" s="53"/>
      <c r="D139" s="53"/>
      <c r="E139" s="53"/>
      <c r="F139" s="53"/>
      <c r="G139" s="53"/>
      <c r="H139" s="53"/>
      <c r="I139" s="53"/>
      <c r="J139" s="53"/>
      <c r="K139" s="53"/>
      <c r="L139" s="53"/>
      <c r="M139" s="61"/>
      <c r="N139" s="53"/>
      <c r="O139" s="61"/>
      <c r="P139" s="53"/>
      <c r="Q139" s="53"/>
      <c r="R139" s="53"/>
      <c r="S139" s="53"/>
      <c r="T139" s="53"/>
      <c r="U139" s="53"/>
    </row>
    <row r="140" spans="1:21">
      <c r="A140" s="53"/>
      <c r="B140" s="53"/>
      <c r="C140" s="53"/>
      <c r="D140" s="53"/>
      <c r="E140" s="53"/>
      <c r="F140" s="53"/>
      <c r="G140" s="53"/>
      <c r="H140" s="53"/>
      <c r="I140" s="53"/>
      <c r="J140" s="53"/>
      <c r="K140" s="53"/>
      <c r="L140" s="53"/>
      <c r="M140" s="61"/>
      <c r="N140" s="53"/>
      <c r="O140" s="61"/>
      <c r="P140" s="53"/>
      <c r="Q140" s="53"/>
      <c r="R140" s="53"/>
      <c r="S140" s="53"/>
      <c r="T140" s="53"/>
      <c r="U140" s="53"/>
    </row>
    <row r="141" spans="1:21">
      <c r="A141" s="53"/>
      <c r="B141" s="53"/>
      <c r="C141" s="53"/>
      <c r="D141" s="53"/>
      <c r="E141" s="53"/>
      <c r="F141" s="53"/>
      <c r="G141" s="53"/>
      <c r="H141" s="53"/>
      <c r="I141" s="53"/>
      <c r="J141" s="53"/>
      <c r="K141" s="53"/>
      <c r="L141" s="53"/>
      <c r="M141" s="61"/>
      <c r="N141" s="53"/>
      <c r="O141" s="61"/>
      <c r="P141" s="53"/>
      <c r="Q141" s="53"/>
      <c r="R141" s="53"/>
      <c r="S141" s="53"/>
      <c r="T141" s="53"/>
      <c r="U141" s="53"/>
    </row>
    <row r="142" spans="1:21">
      <c r="A142" s="53"/>
      <c r="B142" s="53"/>
      <c r="C142" s="53"/>
      <c r="D142" s="53"/>
      <c r="E142" s="53"/>
      <c r="F142" s="53"/>
      <c r="G142" s="53"/>
      <c r="H142" s="53"/>
      <c r="I142" s="53"/>
      <c r="J142" s="53"/>
      <c r="K142" s="53"/>
      <c r="L142" s="53"/>
      <c r="M142" s="61"/>
      <c r="N142" s="53"/>
      <c r="O142" s="61"/>
      <c r="P142" s="53"/>
      <c r="Q142" s="53"/>
      <c r="R142" s="53"/>
      <c r="S142" s="53"/>
      <c r="T142" s="53"/>
      <c r="U142" s="53"/>
    </row>
    <row r="143" spans="1:21">
      <c r="A143" s="53"/>
      <c r="B143" s="53"/>
      <c r="C143" s="53"/>
      <c r="D143" s="53"/>
      <c r="E143" s="53"/>
      <c r="F143" s="53"/>
      <c r="G143" s="53"/>
      <c r="H143" s="53"/>
      <c r="I143" s="53"/>
      <c r="J143" s="53"/>
      <c r="K143" s="53"/>
      <c r="L143" s="53"/>
      <c r="M143" s="61"/>
      <c r="N143" s="53"/>
      <c r="O143" s="61"/>
      <c r="P143" s="53"/>
      <c r="Q143" s="53"/>
      <c r="R143" s="53"/>
      <c r="S143" s="53"/>
      <c r="T143" s="53"/>
      <c r="U143" s="53"/>
    </row>
    <row r="144" spans="1:21">
      <c r="A144" s="53"/>
      <c r="B144" s="53"/>
      <c r="C144" s="53"/>
      <c r="D144" s="53"/>
      <c r="E144" s="53"/>
      <c r="F144" s="53"/>
      <c r="G144" s="53"/>
      <c r="H144" s="53"/>
      <c r="I144" s="53"/>
      <c r="J144" s="53"/>
      <c r="K144" s="53"/>
      <c r="L144" s="53"/>
      <c r="M144" s="61"/>
      <c r="N144" s="53"/>
      <c r="O144" s="61"/>
      <c r="P144" s="53"/>
      <c r="Q144" s="53"/>
      <c r="R144" s="53"/>
      <c r="S144" s="53"/>
      <c r="T144" s="53"/>
      <c r="U144" s="53"/>
    </row>
    <row r="145" spans="1:21">
      <c r="A145" s="53"/>
      <c r="B145" s="53"/>
      <c r="C145" s="53"/>
      <c r="D145" s="53"/>
      <c r="E145" s="53"/>
      <c r="F145" s="53"/>
      <c r="G145" s="53"/>
      <c r="H145" s="53"/>
      <c r="I145" s="53"/>
      <c r="J145" s="53"/>
      <c r="K145" s="53"/>
      <c r="L145" s="53"/>
      <c r="M145" s="61"/>
      <c r="N145" s="53"/>
      <c r="O145" s="61"/>
      <c r="P145" s="53"/>
      <c r="Q145" s="53"/>
      <c r="R145" s="53"/>
      <c r="S145" s="53"/>
      <c r="T145" s="53"/>
      <c r="U145" s="53"/>
    </row>
    <row r="146" spans="1:21">
      <c r="A146" s="53"/>
      <c r="B146" s="53"/>
      <c r="C146" s="53"/>
      <c r="D146" s="53"/>
      <c r="E146" s="53"/>
      <c r="F146" s="53"/>
      <c r="G146" s="53"/>
      <c r="H146" s="53"/>
      <c r="I146" s="53"/>
      <c r="J146" s="53"/>
      <c r="K146" s="53"/>
      <c r="L146" s="53"/>
      <c r="M146" s="61"/>
      <c r="N146" s="53"/>
      <c r="O146" s="61"/>
      <c r="P146" s="53"/>
      <c r="Q146" s="53"/>
      <c r="R146" s="53"/>
      <c r="S146" s="53"/>
      <c r="T146" s="53"/>
      <c r="U146" s="53"/>
    </row>
    <row r="147" spans="1:21">
      <c r="A147" s="53"/>
      <c r="B147" s="53"/>
      <c r="C147" s="53"/>
      <c r="D147" s="53"/>
      <c r="E147" s="53"/>
      <c r="F147" s="53"/>
      <c r="G147" s="53"/>
      <c r="H147" s="53"/>
      <c r="I147" s="53"/>
      <c r="J147" s="53"/>
      <c r="K147" s="53"/>
      <c r="L147" s="53"/>
      <c r="M147" s="61"/>
      <c r="N147" s="53"/>
      <c r="O147" s="61"/>
      <c r="P147" s="53"/>
      <c r="Q147" s="53"/>
      <c r="R147" s="53"/>
      <c r="S147" s="53"/>
      <c r="T147" s="53"/>
      <c r="U147" s="53"/>
    </row>
    <row r="148" spans="1:21">
      <c r="Q148" s="53"/>
      <c r="R148" s="53"/>
      <c r="S148" s="53"/>
      <c r="T148" s="53"/>
      <c r="U148" s="53"/>
    </row>
    <row r="149" spans="1:21">
      <c r="Q149" s="53"/>
      <c r="R149" s="53"/>
      <c r="S149" s="53"/>
      <c r="T149" s="53"/>
      <c r="U149" s="53"/>
    </row>
    <row r="150" spans="1:21">
      <c r="Q150" s="53"/>
      <c r="R150" s="53"/>
      <c r="S150" s="53"/>
      <c r="T150" s="53"/>
      <c r="U150" s="53"/>
    </row>
    <row r="151" spans="1:21">
      <c r="Q151" s="53"/>
      <c r="R151" s="53"/>
      <c r="S151" s="53"/>
      <c r="T151" s="53"/>
      <c r="U151" s="53"/>
    </row>
    <row r="152" spans="1:21">
      <c r="Q152" s="53"/>
      <c r="R152" s="53"/>
      <c r="S152" s="53"/>
      <c r="T152" s="53"/>
      <c r="U152" s="53"/>
    </row>
    <row r="153" spans="1:21">
      <c r="Q153" s="53"/>
      <c r="R153" s="53"/>
      <c r="S153" s="53"/>
      <c r="T153" s="53"/>
      <c r="U153" s="53"/>
    </row>
    <row r="154" spans="1:21">
      <c r="Q154" s="53"/>
      <c r="R154" s="53"/>
      <c r="S154" s="53"/>
      <c r="T154" s="53"/>
      <c r="U154" s="53"/>
    </row>
    <row r="155" spans="1:21">
      <c r="Q155" s="53"/>
      <c r="R155" s="53"/>
      <c r="S155" s="53"/>
      <c r="T155" s="53"/>
      <c r="U155" s="53"/>
    </row>
    <row r="156" spans="1:21">
      <c r="Q156" s="53"/>
      <c r="R156" s="53"/>
      <c r="S156" s="53"/>
      <c r="T156" s="53"/>
      <c r="U156" s="53"/>
    </row>
    <row r="157" spans="1:21">
      <c r="Q157" s="53"/>
      <c r="R157" s="53"/>
      <c r="S157" s="53"/>
      <c r="T157" s="53"/>
      <c r="U157" s="53"/>
    </row>
    <row r="158" spans="1:21">
      <c r="Q158" s="53"/>
      <c r="R158" s="53"/>
      <c r="S158" s="53"/>
      <c r="T158" s="53"/>
      <c r="U158" s="53"/>
    </row>
    <row r="159" spans="1:21">
      <c r="Q159" s="53"/>
      <c r="R159" s="53"/>
      <c r="S159" s="53"/>
      <c r="T159" s="53"/>
      <c r="U159" s="53"/>
    </row>
    <row r="160" spans="1:21">
      <c r="Q160" s="53"/>
      <c r="R160" s="53"/>
      <c r="S160" s="53"/>
      <c r="T160" s="53"/>
      <c r="U160" s="53"/>
    </row>
    <row r="161" spans="17:21">
      <c r="Q161" s="53"/>
      <c r="R161" s="53"/>
      <c r="S161" s="53"/>
      <c r="T161" s="53"/>
      <c r="U161" s="53"/>
    </row>
    <row r="162" spans="17:21">
      <c r="Q162" s="53"/>
      <c r="R162" s="53"/>
      <c r="S162" s="53"/>
      <c r="T162" s="53"/>
      <c r="U162" s="53"/>
    </row>
    <row r="163" spans="17:21">
      <c r="Q163" s="53"/>
      <c r="R163" s="53"/>
      <c r="S163" s="53"/>
      <c r="T163" s="53"/>
      <c r="U163" s="53"/>
    </row>
    <row r="164" spans="17:21">
      <c r="Q164" s="53"/>
      <c r="R164" s="53"/>
      <c r="S164" s="53"/>
      <c r="T164" s="53"/>
      <c r="U164" s="53"/>
    </row>
    <row r="165" spans="17:21">
      <c r="Q165" s="53"/>
      <c r="R165" s="53"/>
      <c r="S165" s="53"/>
      <c r="T165" s="53"/>
      <c r="U165" s="53"/>
    </row>
    <row r="166" spans="17:21">
      <c r="Q166" s="53"/>
      <c r="R166" s="53"/>
      <c r="S166" s="53"/>
      <c r="T166" s="53"/>
      <c r="U166" s="53"/>
    </row>
    <row r="167" spans="17:21">
      <c r="Q167" s="53"/>
      <c r="R167" s="53"/>
      <c r="S167" s="53"/>
      <c r="T167" s="53"/>
      <c r="U167" s="53"/>
    </row>
    <row r="168" spans="17:21">
      <c r="Q168" s="53"/>
      <c r="R168" s="53"/>
      <c r="S168" s="53"/>
      <c r="T168" s="53"/>
      <c r="U168" s="53"/>
    </row>
    <row r="169" spans="17:21">
      <c r="Q169" s="53"/>
      <c r="R169" s="53"/>
      <c r="S169" s="53"/>
      <c r="T169" s="53"/>
      <c r="U169" s="53"/>
    </row>
    <row r="170" spans="17:21">
      <c r="Q170" s="53"/>
      <c r="R170" s="53"/>
      <c r="S170" s="53"/>
      <c r="T170" s="53"/>
      <c r="U170" s="53"/>
    </row>
    <row r="171" spans="17:21">
      <c r="Q171" s="53"/>
      <c r="R171" s="53"/>
      <c r="S171" s="53"/>
      <c r="T171" s="53"/>
      <c r="U171" s="53"/>
    </row>
    <row r="172" spans="17:21">
      <c r="Q172" s="53"/>
      <c r="R172" s="53"/>
      <c r="S172" s="53"/>
      <c r="T172" s="53"/>
      <c r="U172" s="53"/>
    </row>
    <row r="173" spans="17:21">
      <c r="Q173" s="53"/>
      <c r="R173" s="53"/>
      <c r="S173" s="53"/>
      <c r="T173" s="53"/>
      <c r="U173" s="53"/>
    </row>
    <row r="174" spans="17:21">
      <c r="Q174" s="53"/>
      <c r="R174" s="53"/>
      <c r="S174" s="53"/>
      <c r="T174" s="53"/>
      <c r="U174" s="53"/>
    </row>
    <row r="175" spans="17:21">
      <c r="Q175" s="53"/>
      <c r="R175" s="53"/>
      <c r="S175" s="53"/>
      <c r="T175" s="53"/>
      <c r="U175" s="53"/>
    </row>
    <row r="176" spans="17:21">
      <c r="Q176" s="53"/>
      <c r="R176" s="53"/>
      <c r="S176" s="53"/>
      <c r="T176" s="53"/>
      <c r="U176" s="53"/>
    </row>
    <row r="177" spans="17:21">
      <c r="Q177" s="53"/>
      <c r="R177" s="53"/>
      <c r="S177" s="53"/>
      <c r="T177" s="53"/>
      <c r="U177" s="53"/>
    </row>
    <row r="178" spans="17:21">
      <c r="Q178" s="53"/>
      <c r="R178" s="53"/>
      <c r="S178" s="53"/>
      <c r="T178" s="53"/>
      <c r="U178" s="53"/>
    </row>
    <row r="179" spans="17:21">
      <c r="Q179" s="53"/>
      <c r="R179" s="53"/>
      <c r="S179" s="53"/>
      <c r="T179" s="53"/>
      <c r="U179" s="53"/>
    </row>
    <row r="180" spans="17:21">
      <c r="Q180" s="53"/>
      <c r="R180" s="53"/>
      <c r="S180" s="53"/>
      <c r="T180" s="53"/>
      <c r="U180" s="53"/>
    </row>
    <row r="181" spans="17:21">
      <c r="Q181" s="53"/>
      <c r="R181" s="53"/>
      <c r="S181" s="53"/>
      <c r="T181" s="53"/>
      <c r="U181" s="53"/>
    </row>
    <row r="182" spans="17:21">
      <c r="Q182" s="53"/>
      <c r="R182" s="53"/>
      <c r="S182" s="53"/>
      <c r="T182" s="53"/>
      <c r="U182" s="53"/>
    </row>
    <row r="183" spans="17:21">
      <c r="Q183" s="53"/>
      <c r="R183" s="53"/>
      <c r="S183" s="53"/>
      <c r="T183" s="53"/>
      <c r="U183" s="53"/>
    </row>
    <row r="184" spans="17:21">
      <c r="Q184" s="53"/>
      <c r="R184" s="53"/>
      <c r="S184" s="53"/>
      <c r="T184" s="53"/>
      <c r="U184" s="53"/>
    </row>
    <row r="185" spans="17:21">
      <c r="Q185" s="53"/>
      <c r="R185" s="53"/>
      <c r="S185" s="53"/>
      <c r="T185" s="53"/>
      <c r="U185" s="53"/>
    </row>
    <row r="186" spans="17:21">
      <c r="Q186" s="53"/>
      <c r="R186" s="53"/>
      <c r="S186" s="53"/>
      <c r="T186" s="53"/>
      <c r="U186" s="53"/>
    </row>
    <row r="187" spans="17:21">
      <c r="Q187" s="53"/>
      <c r="R187" s="53"/>
      <c r="S187" s="53"/>
      <c r="T187" s="53"/>
      <c r="U187" s="53"/>
    </row>
    <row r="188" spans="17:21">
      <c r="Q188" s="53"/>
      <c r="R188" s="53"/>
      <c r="S188" s="53"/>
      <c r="T188" s="53"/>
      <c r="U188" s="53"/>
    </row>
    <row r="189" spans="17:21">
      <c r="Q189" s="53"/>
      <c r="R189" s="53"/>
      <c r="S189" s="53"/>
      <c r="T189" s="53"/>
      <c r="U189" s="53"/>
    </row>
    <row r="190" spans="17:21">
      <c r="Q190" s="53"/>
      <c r="R190" s="53"/>
      <c r="S190" s="53"/>
      <c r="T190" s="53"/>
      <c r="U190" s="53"/>
    </row>
    <row r="191" spans="17:21">
      <c r="Q191" s="53"/>
      <c r="R191" s="53"/>
      <c r="S191" s="53"/>
      <c r="T191" s="53"/>
      <c r="U191" s="53"/>
    </row>
    <row r="192" spans="17:21">
      <c r="Q192" s="53"/>
      <c r="R192" s="53"/>
      <c r="S192" s="53"/>
      <c r="T192" s="53"/>
      <c r="U192" s="53"/>
    </row>
    <row r="193" spans="17:21">
      <c r="Q193" s="53"/>
      <c r="R193" s="53"/>
      <c r="S193" s="53"/>
      <c r="T193" s="53"/>
      <c r="U193" s="53"/>
    </row>
    <row r="194" spans="17:21">
      <c r="Q194" s="53"/>
      <c r="R194" s="53"/>
      <c r="S194" s="53"/>
      <c r="T194" s="53"/>
      <c r="U194" s="53"/>
    </row>
    <row r="195" spans="17:21">
      <c r="Q195" s="53"/>
      <c r="R195" s="53"/>
      <c r="S195" s="53"/>
      <c r="T195" s="53"/>
      <c r="U195" s="53"/>
    </row>
    <row r="196" spans="17:21">
      <c r="Q196" s="53"/>
      <c r="R196" s="53"/>
      <c r="S196" s="53"/>
      <c r="T196" s="53"/>
      <c r="U196" s="53"/>
    </row>
    <row r="197" spans="17:21">
      <c r="Q197" s="53"/>
      <c r="R197" s="53"/>
      <c r="S197" s="53"/>
      <c r="T197" s="53"/>
      <c r="U197" s="53"/>
    </row>
    <row r="198" spans="17:21">
      <c r="Q198" s="53"/>
      <c r="R198" s="53"/>
      <c r="S198" s="53"/>
      <c r="T198" s="53"/>
      <c r="U198" s="53"/>
    </row>
    <row r="199" spans="17:21">
      <c r="Q199" s="53"/>
      <c r="R199" s="53"/>
      <c r="S199" s="53"/>
      <c r="T199" s="53"/>
      <c r="U199" s="53"/>
    </row>
    <row r="200" spans="17:21">
      <c r="Q200" s="53"/>
      <c r="R200" s="53"/>
      <c r="S200" s="53"/>
      <c r="T200" s="53"/>
      <c r="U200" s="53"/>
    </row>
    <row r="201" spans="17:21">
      <c r="Q201" s="53"/>
      <c r="R201" s="53"/>
      <c r="S201" s="53"/>
      <c r="T201" s="53"/>
      <c r="U201" s="53"/>
    </row>
    <row r="202" spans="17:21">
      <c r="Q202" s="53"/>
      <c r="R202" s="53"/>
      <c r="S202" s="53"/>
      <c r="T202" s="53"/>
      <c r="U202" s="53"/>
    </row>
    <row r="203" spans="17:21">
      <c r="Q203" s="53"/>
      <c r="R203" s="53"/>
      <c r="S203" s="53"/>
      <c r="T203" s="53"/>
      <c r="U203" s="53"/>
    </row>
    <row r="204" spans="17:21">
      <c r="Q204" s="53"/>
      <c r="R204" s="53"/>
      <c r="S204" s="53"/>
      <c r="T204" s="53"/>
      <c r="U204" s="53"/>
    </row>
    <row r="205" spans="17:21">
      <c r="Q205" s="53"/>
      <c r="R205" s="53"/>
      <c r="S205" s="53"/>
      <c r="T205" s="53"/>
      <c r="U205" s="53"/>
    </row>
    <row r="206" spans="17:21">
      <c r="Q206" s="53"/>
      <c r="R206" s="53"/>
      <c r="S206" s="53"/>
      <c r="T206" s="53"/>
      <c r="U206" s="53"/>
    </row>
    <row r="207" spans="17:21">
      <c r="Q207" s="53"/>
      <c r="R207" s="53"/>
      <c r="S207" s="53"/>
      <c r="T207" s="53"/>
      <c r="U207" s="53"/>
    </row>
    <row r="208" spans="17:21">
      <c r="Q208" s="53"/>
      <c r="R208" s="53"/>
      <c r="S208" s="53"/>
      <c r="T208" s="53"/>
      <c r="U208" s="53"/>
    </row>
    <row r="209" spans="17:21">
      <c r="Q209" s="53"/>
      <c r="R209" s="53"/>
      <c r="S209" s="53"/>
      <c r="T209" s="53"/>
      <c r="U209" s="53"/>
    </row>
    <row r="210" spans="17:21">
      <c r="Q210" s="53"/>
      <c r="R210" s="53"/>
      <c r="S210" s="53"/>
      <c r="T210" s="53"/>
      <c r="U210" s="53"/>
    </row>
    <row r="211" spans="17:21">
      <c r="Q211" s="53"/>
      <c r="R211" s="53"/>
      <c r="S211" s="53"/>
      <c r="T211" s="53"/>
      <c r="U211" s="53"/>
    </row>
    <row r="212" spans="17:21">
      <c r="Q212" s="53"/>
      <c r="R212" s="53"/>
      <c r="S212" s="53"/>
      <c r="T212" s="53"/>
      <c r="U212" s="53"/>
    </row>
    <row r="213" spans="17:21">
      <c r="Q213" s="53"/>
      <c r="R213" s="53"/>
      <c r="S213" s="53"/>
      <c r="T213" s="53"/>
      <c r="U213" s="53"/>
    </row>
    <row r="214" spans="17:21">
      <c r="Q214" s="53"/>
      <c r="R214" s="53"/>
      <c r="S214" s="53"/>
      <c r="T214" s="53"/>
      <c r="U214" s="53"/>
    </row>
    <row r="215" spans="17:21">
      <c r="Q215" s="53"/>
      <c r="R215" s="53"/>
      <c r="S215" s="53"/>
      <c r="T215" s="53"/>
      <c r="U215" s="53"/>
    </row>
    <row r="216" spans="17:21">
      <c r="Q216" s="53"/>
      <c r="R216" s="53"/>
      <c r="S216" s="53"/>
      <c r="T216" s="53"/>
      <c r="U216" s="53"/>
    </row>
    <row r="217" spans="17:21">
      <c r="Q217" s="53"/>
      <c r="R217" s="53"/>
      <c r="S217" s="53"/>
      <c r="T217" s="53"/>
      <c r="U217" s="53"/>
    </row>
    <row r="218" spans="17:21">
      <c r="Q218" s="53"/>
      <c r="R218" s="53"/>
      <c r="S218" s="53"/>
      <c r="T218" s="53"/>
      <c r="U218" s="53"/>
    </row>
    <row r="219" spans="17:21">
      <c r="Q219" s="53"/>
      <c r="R219" s="53"/>
      <c r="S219" s="53"/>
      <c r="T219" s="53"/>
      <c r="U219" s="53"/>
    </row>
    <row r="220" spans="17:21">
      <c r="Q220" s="53"/>
      <c r="R220" s="53"/>
      <c r="S220" s="53"/>
      <c r="T220" s="53"/>
      <c r="U220" s="53"/>
    </row>
    <row r="221" spans="17:21">
      <c r="Q221" s="53"/>
      <c r="R221" s="53"/>
      <c r="S221" s="53"/>
      <c r="T221" s="53"/>
      <c r="U221" s="53"/>
    </row>
    <row r="222" spans="17:21">
      <c r="Q222" s="53"/>
      <c r="R222" s="53"/>
      <c r="S222" s="53"/>
      <c r="T222" s="53"/>
      <c r="U222" s="53"/>
    </row>
    <row r="223" spans="17:21">
      <c r="Q223" s="53"/>
      <c r="R223" s="53"/>
      <c r="S223" s="53"/>
      <c r="T223" s="53"/>
      <c r="U223" s="53"/>
    </row>
    <row r="224" spans="17:21">
      <c r="Q224" s="53"/>
      <c r="R224" s="53"/>
      <c r="S224" s="53"/>
      <c r="T224" s="53"/>
      <c r="U224" s="53"/>
    </row>
    <row r="225" spans="17:21">
      <c r="Q225" s="53"/>
      <c r="R225" s="53"/>
      <c r="S225" s="53"/>
      <c r="T225" s="53"/>
      <c r="U225" s="53"/>
    </row>
    <row r="226" spans="17:21">
      <c r="Q226" s="53"/>
      <c r="R226" s="53"/>
      <c r="S226" s="53"/>
      <c r="T226" s="53"/>
      <c r="U226" s="53"/>
    </row>
    <row r="227" spans="17:21">
      <c r="Q227" s="53"/>
      <c r="R227" s="53"/>
      <c r="S227" s="53"/>
      <c r="T227" s="53"/>
      <c r="U227" s="53"/>
    </row>
    <row r="228" spans="17:21">
      <c r="Q228" s="53"/>
      <c r="R228" s="53"/>
      <c r="S228" s="53"/>
      <c r="T228" s="53"/>
      <c r="U228" s="53"/>
    </row>
    <row r="229" spans="17:21">
      <c r="Q229" s="53"/>
      <c r="R229" s="53"/>
      <c r="S229" s="53"/>
      <c r="T229" s="53"/>
      <c r="U229" s="53"/>
    </row>
    <row r="230" spans="17:21">
      <c r="Q230" s="53"/>
      <c r="R230" s="53"/>
      <c r="S230" s="53"/>
      <c r="T230" s="53"/>
      <c r="U230" s="53"/>
    </row>
    <row r="231" spans="17:21">
      <c r="Q231" s="53"/>
      <c r="R231" s="53"/>
      <c r="S231" s="53"/>
      <c r="T231" s="53"/>
      <c r="U231" s="53"/>
    </row>
    <row r="232" spans="17:21">
      <c r="Q232" s="53"/>
      <c r="R232" s="53"/>
      <c r="S232" s="53"/>
      <c r="T232" s="53"/>
      <c r="U232" s="53"/>
    </row>
    <row r="233" spans="17:21">
      <c r="Q233" s="53"/>
      <c r="R233" s="53"/>
      <c r="S233" s="53"/>
      <c r="T233" s="53"/>
      <c r="U233" s="53"/>
    </row>
    <row r="234" spans="17:21">
      <c r="Q234" s="53"/>
      <c r="R234" s="53"/>
      <c r="S234" s="53"/>
      <c r="T234" s="53"/>
      <c r="U234" s="53"/>
    </row>
    <row r="235" spans="17:21">
      <c r="Q235" s="53"/>
      <c r="R235" s="53"/>
      <c r="S235" s="53"/>
      <c r="T235" s="53"/>
      <c r="U235" s="53"/>
    </row>
    <row r="236" spans="17:21">
      <c r="Q236" s="53"/>
      <c r="R236" s="53"/>
      <c r="S236" s="53"/>
      <c r="T236" s="53"/>
      <c r="U236" s="53"/>
    </row>
    <row r="237" spans="17:21">
      <c r="Q237" s="53"/>
      <c r="R237" s="53"/>
      <c r="S237" s="53"/>
      <c r="T237" s="53"/>
      <c r="U237" s="53"/>
    </row>
    <row r="238" spans="17:21">
      <c r="Q238" s="53"/>
      <c r="R238" s="53"/>
      <c r="S238" s="53"/>
      <c r="T238" s="53"/>
      <c r="U238" s="53"/>
    </row>
    <row r="239" spans="17:21">
      <c r="Q239" s="53"/>
      <c r="R239" s="53"/>
      <c r="S239" s="53"/>
      <c r="T239" s="53"/>
      <c r="U239" s="53"/>
    </row>
    <row r="240" spans="17:21">
      <c r="Q240" s="53"/>
      <c r="R240" s="53"/>
      <c r="S240" s="53"/>
      <c r="T240" s="53"/>
      <c r="U240" s="53"/>
    </row>
    <row r="241" spans="17:21">
      <c r="Q241" s="53"/>
      <c r="R241" s="53"/>
      <c r="S241" s="53"/>
      <c r="T241" s="53"/>
      <c r="U241" s="53"/>
    </row>
    <row r="242" spans="17:21">
      <c r="Q242" s="53"/>
      <c r="R242" s="53"/>
      <c r="S242" s="53"/>
      <c r="T242" s="53"/>
      <c r="U242" s="53"/>
    </row>
    <row r="243" spans="17:21">
      <c r="Q243" s="53"/>
      <c r="R243" s="53"/>
      <c r="S243" s="53"/>
      <c r="T243" s="53"/>
      <c r="U243" s="53"/>
    </row>
    <row r="244" spans="17:21">
      <c r="Q244" s="53"/>
      <c r="R244" s="53"/>
      <c r="S244" s="53"/>
      <c r="T244" s="53"/>
      <c r="U244" s="53"/>
    </row>
    <row r="245" spans="17:21">
      <c r="Q245" s="53"/>
      <c r="R245" s="53"/>
      <c r="S245" s="53"/>
      <c r="T245" s="53"/>
      <c r="U245" s="53"/>
    </row>
    <row r="246" spans="17:21">
      <c r="Q246" s="53"/>
      <c r="R246" s="53"/>
      <c r="S246" s="53"/>
      <c r="T246" s="53"/>
      <c r="U246" s="53"/>
    </row>
    <row r="247" spans="17:21">
      <c r="Q247" s="53"/>
      <c r="R247" s="53"/>
      <c r="S247" s="53"/>
      <c r="T247" s="53"/>
      <c r="U247" s="53"/>
    </row>
    <row r="248" spans="17:21">
      <c r="Q248" s="53"/>
      <c r="R248" s="53"/>
      <c r="S248" s="53"/>
      <c r="T248" s="53"/>
      <c r="U248" s="53"/>
    </row>
    <row r="249" spans="17:21">
      <c r="Q249" s="53"/>
      <c r="R249" s="53"/>
      <c r="S249" s="53"/>
      <c r="T249" s="53"/>
      <c r="U249" s="53"/>
    </row>
    <row r="250" spans="17:21">
      <c r="Q250" s="53"/>
      <c r="R250" s="53"/>
      <c r="S250" s="53"/>
      <c r="T250" s="53"/>
      <c r="U250" s="53"/>
    </row>
    <row r="251" spans="17:21">
      <c r="Q251" s="53"/>
      <c r="R251" s="53"/>
      <c r="S251" s="53"/>
      <c r="T251" s="53"/>
      <c r="U251" s="53"/>
    </row>
    <row r="252" spans="17:21">
      <c r="Q252" s="53"/>
      <c r="R252" s="53"/>
      <c r="S252" s="53"/>
      <c r="T252" s="53"/>
      <c r="U252" s="53"/>
    </row>
    <row r="253" spans="17:21">
      <c r="Q253" s="53"/>
      <c r="R253" s="53"/>
      <c r="S253" s="53"/>
      <c r="T253" s="53"/>
      <c r="U253" s="53"/>
    </row>
    <row r="254" spans="17:21">
      <c r="Q254" s="53"/>
      <c r="R254" s="53"/>
      <c r="S254" s="53"/>
      <c r="T254" s="53"/>
      <c r="U254" s="53"/>
    </row>
    <row r="255" spans="17:21">
      <c r="Q255" s="53"/>
      <c r="R255" s="53"/>
      <c r="S255" s="53"/>
      <c r="T255" s="53"/>
      <c r="U255" s="53"/>
    </row>
    <row r="256" spans="17:21">
      <c r="Q256" s="53"/>
      <c r="R256" s="53"/>
      <c r="S256" s="53"/>
      <c r="T256" s="53"/>
      <c r="U256" s="53"/>
    </row>
    <row r="257" spans="17:21">
      <c r="Q257" s="53"/>
      <c r="R257" s="53"/>
      <c r="S257" s="53"/>
      <c r="T257" s="53"/>
      <c r="U257" s="53"/>
    </row>
    <row r="258" spans="17:21">
      <c r="Q258" s="53"/>
      <c r="R258" s="53"/>
      <c r="S258" s="53"/>
      <c r="T258" s="53"/>
      <c r="U258" s="53"/>
    </row>
    <row r="259" spans="17:21">
      <c r="Q259" s="53"/>
      <c r="R259" s="53"/>
      <c r="S259" s="53"/>
      <c r="T259" s="53"/>
      <c r="U259" s="53"/>
    </row>
    <row r="260" spans="17:21">
      <c r="Q260" s="53"/>
      <c r="R260" s="53"/>
      <c r="S260" s="53"/>
      <c r="T260" s="53"/>
      <c r="U260" s="53"/>
    </row>
    <row r="261" spans="17:21">
      <c r="Q261" s="53"/>
      <c r="R261" s="53"/>
      <c r="S261" s="53"/>
      <c r="T261" s="53"/>
      <c r="U261" s="53"/>
    </row>
    <row r="262" spans="17:21">
      <c r="Q262" s="53"/>
      <c r="R262" s="53"/>
      <c r="S262" s="53"/>
      <c r="T262" s="53"/>
      <c r="U262" s="53"/>
    </row>
    <row r="263" spans="17:21">
      <c r="Q263" s="53"/>
      <c r="R263" s="53"/>
      <c r="S263" s="53"/>
      <c r="T263" s="53"/>
      <c r="U263" s="53"/>
    </row>
    <row r="264" spans="17:21">
      <c r="Q264" s="53"/>
      <c r="R264" s="53"/>
      <c r="S264" s="53"/>
      <c r="T264" s="53"/>
      <c r="U264" s="53"/>
    </row>
    <row r="265" spans="17:21">
      <c r="Q265" s="53"/>
      <c r="R265" s="53"/>
      <c r="S265" s="53"/>
      <c r="T265" s="53"/>
      <c r="U265" s="53"/>
    </row>
    <row r="266" spans="17:21">
      <c r="Q266" s="53"/>
      <c r="R266" s="53"/>
      <c r="S266" s="53"/>
      <c r="T266" s="53"/>
      <c r="U266" s="53"/>
    </row>
    <row r="267" spans="17:21">
      <c r="Q267" s="53"/>
      <c r="R267" s="53"/>
      <c r="S267" s="53"/>
      <c r="T267" s="53"/>
      <c r="U267" s="53"/>
    </row>
    <row r="268" spans="17:21">
      <c r="Q268" s="53"/>
      <c r="R268" s="53"/>
      <c r="S268" s="53"/>
      <c r="T268" s="53"/>
      <c r="U268" s="53"/>
    </row>
    <row r="269" spans="17:21">
      <c r="Q269" s="53"/>
      <c r="R269" s="53"/>
      <c r="S269" s="53"/>
      <c r="T269" s="53"/>
      <c r="U269" s="53"/>
    </row>
    <row r="270" spans="17:21">
      <c r="Q270" s="53"/>
      <c r="R270" s="53"/>
      <c r="S270" s="53"/>
      <c r="T270" s="53"/>
      <c r="U270" s="53"/>
    </row>
    <row r="271" spans="17:21">
      <c r="Q271" s="53"/>
      <c r="R271" s="53"/>
      <c r="S271" s="53"/>
      <c r="T271" s="53"/>
      <c r="U271" s="53"/>
    </row>
    <row r="272" spans="17:21">
      <c r="Q272" s="53"/>
      <c r="R272" s="53"/>
      <c r="S272" s="53"/>
      <c r="T272" s="53"/>
      <c r="U272" s="53"/>
    </row>
    <row r="273" spans="17:21">
      <c r="Q273" s="53"/>
      <c r="R273" s="53"/>
      <c r="S273" s="53"/>
      <c r="T273" s="53"/>
      <c r="U273" s="53"/>
    </row>
    <row r="274" spans="17:21">
      <c r="Q274" s="53"/>
      <c r="R274" s="53"/>
      <c r="S274" s="53"/>
      <c r="T274" s="53"/>
      <c r="U274" s="53"/>
    </row>
    <row r="275" spans="17:21">
      <c r="Q275" s="53"/>
      <c r="R275" s="53"/>
      <c r="S275" s="53"/>
      <c r="T275" s="53"/>
      <c r="U275" s="53"/>
    </row>
    <row r="276" spans="17:21">
      <c r="Q276" s="53"/>
      <c r="R276" s="53"/>
      <c r="S276" s="53"/>
      <c r="T276" s="53"/>
      <c r="U276" s="53"/>
    </row>
    <row r="277" spans="17:21">
      <c r="Q277" s="53"/>
      <c r="R277" s="53"/>
      <c r="S277" s="53"/>
      <c r="T277" s="53"/>
      <c r="U277" s="53"/>
    </row>
    <row r="278" spans="17:21">
      <c r="Q278" s="53"/>
      <c r="R278" s="53"/>
      <c r="S278" s="53"/>
      <c r="T278" s="53"/>
      <c r="U278" s="53"/>
    </row>
    <row r="279" spans="17:21">
      <c r="Q279" s="53"/>
      <c r="R279" s="53"/>
      <c r="S279" s="53"/>
      <c r="T279" s="53"/>
      <c r="U279" s="53"/>
    </row>
    <row r="280" spans="17:21">
      <c r="Q280" s="53"/>
      <c r="R280" s="53"/>
      <c r="S280" s="53"/>
      <c r="T280" s="53"/>
      <c r="U280" s="53"/>
    </row>
    <row r="281" spans="17:21">
      <c r="Q281" s="53"/>
      <c r="R281" s="53"/>
      <c r="S281" s="53"/>
      <c r="T281" s="53"/>
      <c r="U281" s="53"/>
    </row>
    <row r="282" spans="17:21">
      <c r="Q282" s="53"/>
      <c r="R282" s="53"/>
      <c r="S282" s="53"/>
      <c r="T282" s="53"/>
      <c r="U282" s="53"/>
    </row>
    <row r="283" spans="17:21">
      <c r="Q283" s="53"/>
      <c r="R283" s="53"/>
      <c r="S283" s="53"/>
      <c r="T283" s="53"/>
      <c r="U283" s="53"/>
    </row>
    <row r="284" spans="17:21">
      <c r="Q284" s="53"/>
      <c r="R284" s="53"/>
      <c r="S284" s="53"/>
      <c r="T284" s="53"/>
      <c r="U284" s="53"/>
    </row>
    <row r="285" spans="17:21">
      <c r="Q285" s="53"/>
      <c r="R285" s="53"/>
      <c r="S285" s="53"/>
      <c r="T285" s="53"/>
      <c r="U285" s="53"/>
    </row>
    <row r="286" spans="17:21">
      <c r="Q286" s="53"/>
      <c r="R286" s="53"/>
      <c r="S286" s="53"/>
      <c r="T286" s="53"/>
      <c r="U286" s="53"/>
    </row>
    <row r="287" spans="17:21">
      <c r="Q287" s="53"/>
      <c r="R287" s="53"/>
      <c r="S287" s="53"/>
      <c r="T287" s="53"/>
      <c r="U287" s="53"/>
    </row>
    <row r="288" spans="17:21">
      <c r="Q288" s="53"/>
      <c r="R288" s="53"/>
      <c r="S288" s="53"/>
      <c r="T288" s="53"/>
      <c r="U288" s="53"/>
    </row>
    <row r="289" spans="17:21">
      <c r="Q289" s="53"/>
      <c r="R289" s="53"/>
      <c r="S289" s="53"/>
      <c r="T289" s="53"/>
      <c r="U289" s="53"/>
    </row>
    <row r="290" spans="17:21">
      <c r="Q290" s="53"/>
      <c r="R290" s="53"/>
      <c r="S290" s="53"/>
      <c r="T290" s="53"/>
      <c r="U290" s="53"/>
    </row>
    <row r="291" spans="17:21">
      <c r="Q291" s="53"/>
      <c r="R291" s="53"/>
      <c r="S291" s="53"/>
      <c r="T291" s="53"/>
      <c r="U291" s="53"/>
    </row>
    <row r="292" spans="17:21">
      <c r="Q292" s="53"/>
      <c r="R292" s="53"/>
      <c r="S292" s="53"/>
      <c r="T292" s="53"/>
      <c r="U292" s="53"/>
    </row>
    <row r="293" spans="17:21">
      <c r="Q293" s="53"/>
      <c r="R293" s="53"/>
      <c r="S293" s="53"/>
      <c r="T293" s="53"/>
      <c r="U293" s="53"/>
    </row>
    <row r="294" spans="17:21">
      <c r="Q294" s="53"/>
      <c r="R294" s="53"/>
      <c r="S294" s="53"/>
      <c r="T294" s="53"/>
      <c r="U294" s="53"/>
    </row>
    <row r="295" spans="17:21">
      <c r="Q295" s="53"/>
      <c r="R295" s="53"/>
      <c r="S295" s="53"/>
      <c r="T295" s="53"/>
      <c r="U295" s="53"/>
    </row>
    <row r="296" spans="17:21">
      <c r="Q296" s="53"/>
      <c r="R296" s="53"/>
      <c r="S296" s="53"/>
      <c r="T296" s="53"/>
      <c r="U296" s="53"/>
    </row>
    <row r="297" spans="17:21">
      <c r="Q297" s="53"/>
      <c r="R297" s="53"/>
      <c r="S297" s="53"/>
      <c r="T297" s="53"/>
      <c r="U297" s="53"/>
    </row>
  </sheetData>
  <mergeCells count="34">
    <mergeCell ref="N72:P72"/>
    <mergeCell ref="N66:P66"/>
    <mergeCell ref="N67:P67"/>
    <mergeCell ref="N68:P68"/>
    <mergeCell ref="N69:P69"/>
    <mergeCell ref="N70:P70"/>
    <mergeCell ref="A49:C49"/>
    <mergeCell ref="A50:C50"/>
    <mergeCell ref="A51:C51"/>
    <mergeCell ref="N52:P52"/>
    <mergeCell ref="N53:P53"/>
    <mergeCell ref="N50:P50"/>
    <mergeCell ref="N51:P51"/>
    <mergeCell ref="N48:P48"/>
    <mergeCell ref="N49:P49"/>
    <mergeCell ref="E78:P78"/>
    <mergeCell ref="N54:P54"/>
    <mergeCell ref="N55:P55"/>
    <mergeCell ref="N56:P56"/>
    <mergeCell ref="N57:P57"/>
    <mergeCell ref="N58:P58"/>
    <mergeCell ref="N59:P59"/>
    <mergeCell ref="N60:P60"/>
    <mergeCell ref="N61:P61"/>
    <mergeCell ref="N62:P62"/>
    <mergeCell ref="N63:P63"/>
    <mergeCell ref="N64:P64"/>
    <mergeCell ref="N65:P65"/>
    <mergeCell ref="N71:P71"/>
    <mergeCell ref="D1:Q1"/>
    <mergeCell ref="D2:Q2"/>
    <mergeCell ref="D4:Q4"/>
    <mergeCell ref="L7:M7"/>
    <mergeCell ref="A5:B5"/>
  </mergeCells>
  <hyperlinks>
    <hyperlink ref="D2" r:id="rId1"/>
    <hyperlink ref="E78" r:id="rId2"/>
  </hyperlinks>
  <pageMargins left="0.7" right="0.7" top="0.75" bottom="0.75" header="0.3" footer="0.3"/>
  <pageSetup paperSize="9" orientation="portrait" r:id="rId3"/>
  <ignoredErrors>
    <ignoredError sqref="I49:I50 J51:J54 L53" unlockedFormula="1"/>
  </ignoredErrors>
</worksheet>
</file>

<file path=xl/worksheets/sheet3.xml><?xml version="1.0" encoding="utf-8"?>
<worksheet xmlns="http://schemas.openxmlformats.org/spreadsheetml/2006/main" xmlns:r="http://schemas.openxmlformats.org/officeDocument/2006/relationships">
  <dimension ref="A1:R76"/>
  <sheetViews>
    <sheetView zoomScaleNormal="100" workbookViewId="0">
      <selection activeCell="B50" sqref="B50:E50"/>
    </sheetView>
  </sheetViews>
  <sheetFormatPr defaultColWidth="8.85546875" defaultRowHeight="14.25"/>
  <cols>
    <col min="1" max="1" width="58.7109375" style="12" customWidth="1"/>
    <col min="2" max="2" width="19.140625" style="12" bestFit="1" customWidth="1"/>
    <col min="3" max="3" width="17.28515625" style="12" bestFit="1" customWidth="1"/>
    <col min="4" max="4" width="17.28515625" style="12" customWidth="1"/>
    <col min="5" max="5" width="15.5703125" style="12" bestFit="1" customWidth="1"/>
    <col min="6" max="6" width="52.7109375" style="14" bestFit="1" customWidth="1"/>
    <col min="7" max="8" width="10.7109375" style="12" customWidth="1"/>
    <col min="9" max="9" width="7.7109375" style="12" bestFit="1" customWidth="1"/>
    <col min="10" max="10" width="7.28515625" style="12" bestFit="1" customWidth="1"/>
    <col min="11" max="18" width="7.140625" style="12" customWidth="1"/>
    <col min="19" max="16384" width="8.85546875" style="12"/>
  </cols>
  <sheetData>
    <row r="1" spans="1:18" ht="30" customHeight="1" thickBot="1">
      <c r="A1" s="444" t="str">
        <f>+'Gerth Single'!A1:G1</f>
        <v>Calculation of Transformers</v>
      </c>
      <c r="B1" s="445"/>
      <c r="C1" s="446"/>
      <c r="D1" s="446"/>
      <c r="E1" s="446"/>
      <c r="F1" s="446"/>
      <c r="G1" s="446"/>
      <c r="H1" s="447"/>
      <c r="I1" s="1" t="s">
        <v>97</v>
      </c>
      <c r="J1" s="1"/>
      <c r="K1" s="2"/>
      <c r="L1" s="2"/>
      <c r="M1" s="2"/>
      <c r="N1" s="2"/>
      <c r="O1" s="2"/>
      <c r="P1" s="2"/>
      <c r="Q1" s="2"/>
      <c r="R1" s="2"/>
    </row>
    <row r="2" spans="1:18" ht="30" customHeight="1">
      <c r="A2" s="30" t="str">
        <f>+'Gerth Single'!A2</f>
        <v>Data for the used transformer</v>
      </c>
      <c r="B2" s="31" t="str">
        <f>+'Gerth Single'!B2</f>
        <v>Input Voltage</v>
      </c>
      <c r="C2" s="31" t="str">
        <f>+'Gerth Single'!C2</f>
        <v>Output Voltage</v>
      </c>
      <c r="D2" s="31" t="str">
        <f>+C2</f>
        <v>Output Voltage</v>
      </c>
      <c r="E2" s="31" t="str">
        <f>+'Gerth Single'!D2</f>
        <v>Output Current</v>
      </c>
      <c r="F2" s="31" t="str">
        <f>+'Gerth Single'!E2</f>
        <v>Power VA</v>
      </c>
      <c r="G2" s="31" t="str">
        <f>+'Data Double'!A14</f>
        <v>no-load</v>
      </c>
      <c r="H2" s="32" t="str">
        <f>+'Data Double'!A15</f>
        <v>no-load</v>
      </c>
      <c r="I2" s="1">
        <f>+'Data Double'!D8</f>
        <v>150122</v>
      </c>
      <c r="J2" s="1"/>
      <c r="K2" s="2"/>
      <c r="L2" s="2"/>
      <c r="M2" s="2"/>
      <c r="N2" s="2"/>
      <c r="O2" s="2"/>
      <c r="P2" s="2"/>
      <c r="Q2" s="2"/>
      <c r="R2" s="2"/>
    </row>
    <row r="3" spans="1:18" ht="30" customHeight="1">
      <c r="A3" s="378" t="str">
        <f>CONCATENATE('Data Double'!A5,'Data Double'!B16)</f>
        <v>Order No. RKT 8015</v>
      </c>
      <c r="B3" s="377" t="str">
        <f>+'Data Double'!E6</f>
        <v>Primary</v>
      </c>
      <c r="C3" s="377" t="str">
        <f>+'Data Double'!G6</f>
        <v>Secondary coil 1</v>
      </c>
      <c r="D3" s="377" t="str">
        <f>+'Data Double'!H6</f>
        <v>Secondary coil 2</v>
      </c>
      <c r="E3" s="377" t="str">
        <f>CONCATENATE('Data Double'!A12,'Data Double'!C12)</f>
        <v>Imax mA</v>
      </c>
      <c r="F3" s="448">
        <f>+'Data Double'!B13</f>
        <v>80</v>
      </c>
      <c r="G3" s="377" t="str">
        <f>+'Data Double'!C14</f>
        <v>Volt</v>
      </c>
      <c r="H3" s="379" t="str">
        <f>+'Data Double'!C15</f>
        <v>factor</v>
      </c>
      <c r="I3" s="1">
        <f>+'Data Double'!D9</f>
        <v>150182</v>
      </c>
      <c r="J3" s="1"/>
      <c r="K3" s="2"/>
      <c r="L3" s="2"/>
      <c r="M3" s="2"/>
      <c r="N3" s="2"/>
      <c r="O3" s="2"/>
      <c r="P3" s="2"/>
      <c r="Q3" s="2"/>
      <c r="R3" s="2"/>
    </row>
    <row r="4" spans="1:18" ht="30" customHeight="1" thickBot="1">
      <c r="A4" s="94">
        <v>500022</v>
      </c>
      <c r="B4" s="24">
        <f>+'Data Double'!B8</f>
        <v>230</v>
      </c>
      <c r="C4" s="143">
        <f>+'Data Double'!B10</f>
        <v>15</v>
      </c>
      <c r="D4" s="143">
        <f>+'Data Double'!B11</f>
        <v>15</v>
      </c>
      <c r="E4" s="144">
        <f>+'Data Double'!B12</f>
        <v>2670</v>
      </c>
      <c r="F4" s="449"/>
      <c r="G4" s="28">
        <f>+'Data Double'!B14</f>
        <v>16.7</v>
      </c>
      <c r="H4" s="16">
        <f>+'Data Double'!B15</f>
        <v>1.1133333333333333</v>
      </c>
      <c r="I4" s="1">
        <f>+'Data Double'!D10</f>
        <v>150242</v>
      </c>
      <c r="J4" s="1"/>
      <c r="K4" s="2"/>
      <c r="L4" s="2"/>
      <c r="M4" s="2"/>
      <c r="N4" s="2"/>
      <c r="O4" s="2"/>
      <c r="P4" s="2"/>
      <c r="Q4" s="2"/>
      <c r="R4" s="2"/>
    </row>
    <row r="5" spans="1:18" ht="19.899999999999999" customHeight="1">
      <c r="A5" s="3" t="s">
        <v>9</v>
      </c>
      <c r="B5" s="81"/>
      <c r="C5" s="375">
        <f>+B4</f>
        <v>230</v>
      </c>
      <c r="D5" s="376"/>
      <c r="E5" s="5" t="s">
        <v>1</v>
      </c>
      <c r="F5" s="90" t="s">
        <v>114</v>
      </c>
      <c r="G5" s="26"/>
      <c r="H5" s="29"/>
      <c r="I5" s="1">
        <f>+'Data Double'!D11</f>
        <v>150302</v>
      </c>
      <c r="J5" s="1"/>
      <c r="K5" s="2"/>
      <c r="L5" s="2"/>
      <c r="M5" s="2"/>
      <c r="N5" s="2"/>
      <c r="O5" s="2"/>
      <c r="P5" s="2"/>
      <c r="Q5" s="2"/>
      <c r="R5" s="2"/>
    </row>
    <row r="6" spans="1:18" ht="19.899999999999999" customHeight="1">
      <c r="A6" s="3" t="s">
        <v>10</v>
      </c>
      <c r="B6" s="81"/>
      <c r="C6" s="80">
        <f>+'Data Double'!B14*'Data Double'!B9</f>
        <v>33.4</v>
      </c>
      <c r="D6" s="4"/>
      <c r="E6" s="5" t="s">
        <v>1</v>
      </c>
      <c r="F6" s="20" t="s">
        <v>115</v>
      </c>
      <c r="G6" s="27"/>
      <c r="H6" s="29"/>
      <c r="I6" s="1">
        <f>+'Data Double'!D12</f>
        <v>152122</v>
      </c>
      <c r="J6" s="1"/>
      <c r="K6" s="2"/>
      <c r="L6" s="2"/>
      <c r="M6" s="2"/>
      <c r="N6" s="2"/>
      <c r="O6" s="2"/>
      <c r="P6" s="2"/>
      <c r="Q6" s="2"/>
      <c r="R6" s="2"/>
    </row>
    <row r="7" spans="1:18" ht="19.899999999999999" customHeight="1">
      <c r="A7" s="3" t="s">
        <v>33</v>
      </c>
      <c r="B7" s="81"/>
      <c r="C7" s="80">
        <f>+C4*H4</f>
        <v>16.7</v>
      </c>
      <c r="D7" s="4"/>
      <c r="E7" s="5" t="s">
        <v>1</v>
      </c>
      <c r="F7" s="20" t="s">
        <v>145</v>
      </c>
      <c r="G7" s="27"/>
      <c r="H7" s="29"/>
      <c r="I7" s="1">
        <f>+'Data Double'!D13</f>
        <v>152182</v>
      </c>
      <c r="J7" s="1"/>
      <c r="K7" s="2"/>
      <c r="L7" s="2"/>
      <c r="M7" s="2"/>
      <c r="N7" s="2"/>
      <c r="O7" s="2"/>
      <c r="P7" s="2"/>
      <c r="Q7" s="2"/>
      <c r="R7" s="2"/>
    </row>
    <row r="8" spans="1:18" ht="19.899999999999999" customHeight="1">
      <c r="A8" s="3" t="s">
        <v>34</v>
      </c>
      <c r="B8" s="81"/>
      <c r="C8" s="80">
        <f>+D4*H4</f>
        <v>16.7</v>
      </c>
      <c r="D8" s="4"/>
      <c r="E8" s="5" t="s">
        <v>1</v>
      </c>
      <c r="F8" s="20" t="s">
        <v>146</v>
      </c>
      <c r="G8" s="27"/>
      <c r="H8" s="29"/>
      <c r="I8" s="1">
        <f>+'Data Double'!D14</f>
        <v>152242</v>
      </c>
      <c r="J8" s="1"/>
      <c r="K8" s="2"/>
      <c r="L8" s="2"/>
      <c r="M8" s="2"/>
      <c r="N8" s="2"/>
      <c r="O8" s="2"/>
      <c r="P8" s="2"/>
      <c r="Q8" s="2"/>
      <c r="R8" s="2"/>
    </row>
    <row r="9" spans="1:18" ht="19.899999999999999" customHeight="1">
      <c r="A9" s="3" t="s">
        <v>2</v>
      </c>
      <c r="B9" s="81"/>
      <c r="C9" s="80">
        <f>+C5/C6</f>
        <v>6.88622754491018</v>
      </c>
      <c r="D9" s="4"/>
      <c r="E9" s="5"/>
      <c r="F9" s="20" t="s">
        <v>116</v>
      </c>
      <c r="G9" s="395"/>
      <c r="H9" s="396"/>
      <c r="I9" s="1">
        <f>+'Data Double'!D15</f>
        <v>152302</v>
      </c>
      <c r="J9" s="1"/>
      <c r="K9" s="2"/>
      <c r="L9" s="2"/>
      <c r="M9" s="2"/>
      <c r="N9" s="2"/>
      <c r="O9" s="2"/>
      <c r="P9" s="2"/>
      <c r="Q9" s="2"/>
      <c r="R9" s="2"/>
    </row>
    <row r="10" spans="1:18" ht="19.899999999999999" customHeight="1">
      <c r="A10" s="3" t="s">
        <v>35</v>
      </c>
      <c r="B10" s="217"/>
      <c r="C10" s="80">
        <f>+C5/C7</f>
        <v>13.77245508982036</v>
      </c>
      <c r="D10" s="4"/>
      <c r="E10" s="5"/>
      <c r="F10" s="20" t="s">
        <v>147</v>
      </c>
      <c r="G10" s="84"/>
      <c r="H10" s="85"/>
      <c r="I10" s="1">
        <f>+'Data Double'!D16</f>
        <v>304122</v>
      </c>
      <c r="J10" s="1"/>
      <c r="K10" s="2"/>
      <c r="L10" s="2"/>
      <c r="M10" s="2"/>
      <c r="N10" s="2"/>
      <c r="O10" s="2"/>
      <c r="P10" s="2"/>
      <c r="Q10" s="2"/>
      <c r="R10" s="2"/>
    </row>
    <row r="11" spans="1:18" ht="19.899999999999999" customHeight="1">
      <c r="A11" s="35" t="s">
        <v>108</v>
      </c>
      <c r="B11" s="217" t="str">
        <f>IF(C11=0,"Measure Rp","")</f>
        <v/>
      </c>
      <c r="C11" s="80">
        <f>+'Data Double'!B17</f>
        <v>24.7</v>
      </c>
      <c r="D11" s="4"/>
      <c r="E11" s="5" t="s">
        <v>0</v>
      </c>
      <c r="F11" s="450" t="s">
        <v>117</v>
      </c>
      <c r="G11" s="450"/>
      <c r="H11" s="451"/>
      <c r="I11" s="1">
        <f>+'Data Double'!D17</f>
        <v>304152</v>
      </c>
      <c r="J11" s="1"/>
      <c r="K11" s="2"/>
      <c r="L11" s="2"/>
      <c r="M11" s="2"/>
      <c r="N11" s="2"/>
      <c r="O11" s="2"/>
      <c r="P11" s="2"/>
      <c r="Q11" s="2"/>
      <c r="R11" s="2"/>
    </row>
    <row r="12" spans="1:18" ht="19.899999999999999" customHeight="1">
      <c r="A12" s="35" t="s">
        <v>109</v>
      </c>
      <c r="B12" s="217" t="str">
        <f>IF(C12=0,"Measure Rs1 &amp; Rs2","")</f>
        <v/>
      </c>
      <c r="C12" s="80">
        <f>+'Data Double'!B20</f>
        <v>0.64</v>
      </c>
      <c r="D12" s="4"/>
      <c r="E12" s="5" t="s">
        <v>0</v>
      </c>
      <c r="F12" s="450" t="s">
        <v>118</v>
      </c>
      <c r="G12" s="450"/>
      <c r="H12" s="451"/>
      <c r="I12" s="1">
        <f>+'Data Double'!D18</f>
        <v>304182</v>
      </c>
      <c r="J12" s="1"/>
      <c r="K12" s="2"/>
      <c r="L12" s="2"/>
      <c r="M12" s="2"/>
      <c r="N12" s="2"/>
      <c r="O12" s="2"/>
      <c r="P12" s="2"/>
      <c r="Q12" s="2"/>
      <c r="R12" s="2"/>
    </row>
    <row r="13" spans="1:18" ht="19.899999999999999" customHeight="1">
      <c r="A13" s="35" t="s">
        <v>140</v>
      </c>
      <c r="B13" s="217" t="str">
        <f>IF(C13=0,"Measure Rs1","")</f>
        <v/>
      </c>
      <c r="C13" s="80">
        <f>+'Data Double'!B18</f>
        <v>0.32</v>
      </c>
      <c r="D13" s="4"/>
      <c r="E13" s="5" t="s">
        <v>0</v>
      </c>
      <c r="F13" s="450" t="s">
        <v>148</v>
      </c>
      <c r="G13" s="450"/>
      <c r="H13" s="451"/>
      <c r="I13" s="1">
        <f>+'Data Double'!D19</f>
        <v>304212</v>
      </c>
      <c r="J13" s="1"/>
      <c r="K13" s="2"/>
      <c r="L13" s="2"/>
      <c r="M13" s="2"/>
      <c r="N13" s="2"/>
      <c r="O13" s="2"/>
      <c r="P13" s="2"/>
      <c r="Q13" s="2"/>
      <c r="R13" s="2"/>
    </row>
    <row r="14" spans="1:18" ht="19.899999999999999" customHeight="1">
      <c r="A14" s="35" t="s">
        <v>110</v>
      </c>
      <c r="B14" s="217" t="str">
        <f>IF(C14=0,"Measure Rs2","")</f>
        <v/>
      </c>
      <c r="C14" s="80">
        <f>+'Data Double'!B19</f>
        <v>0.32</v>
      </c>
      <c r="D14" s="4"/>
      <c r="E14" s="5" t="s">
        <v>0</v>
      </c>
      <c r="F14" s="450" t="s">
        <v>149</v>
      </c>
      <c r="G14" s="450"/>
      <c r="H14" s="451"/>
      <c r="I14" s="1">
        <f>+'Data Double'!D20</f>
        <v>304242</v>
      </c>
      <c r="J14" s="1"/>
      <c r="K14" s="2"/>
      <c r="L14" s="2"/>
      <c r="M14" s="2"/>
      <c r="N14" s="2"/>
      <c r="O14" s="2"/>
      <c r="P14" s="2"/>
      <c r="Q14" s="2"/>
      <c r="R14" s="2"/>
    </row>
    <row r="15" spans="1:18" ht="19.899999999999999" customHeight="1" thickBot="1">
      <c r="A15" s="3" t="s">
        <v>129</v>
      </c>
      <c r="B15" s="81"/>
      <c r="C15" s="80">
        <f>+F3</f>
        <v>80</v>
      </c>
      <c r="D15" s="4"/>
      <c r="E15" s="5" t="s">
        <v>14</v>
      </c>
      <c r="F15" s="90" t="s">
        <v>119</v>
      </c>
      <c r="G15" s="86"/>
      <c r="H15" s="15"/>
      <c r="I15" s="1">
        <f>+'Data Double'!D21</f>
        <v>304302</v>
      </c>
      <c r="J15" s="1"/>
      <c r="K15" s="2"/>
      <c r="L15" s="2"/>
      <c r="M15" s="2"/>
      <c r="N15" s="2"/>
      <c r="O15" s="2"/>
      <c r="P15" s="2"/>
      <c r="Q15" s="2"/>
      <c r="R15" s="2"/>
    </row>
    <row r="16" spans="1:18" ht="19.899999999999999" customHeight="1" thickBot="1">
      <c r="A16" s="3" t="s">
        <v>130</v>
      </c>
      <c r="B16" s="359">
        <v>2.9288231172565524</v>
      </c>
      <c r="C16" s="81"/>
      <c r="D16" s="5"/>
      <c r="E16" s="5" t="s">
        <v>4</v>
      </c>
      <c r="F16" s="391" t="s">
        <v>150</v>
      </c>
      <c r="G16" s="391"/>
      <c r="H16" s="15"/>
      <c r="I16" s="1">
        <f>+'Data Double'!D22</f>
        <v>304362</v>
      </c>
      <c r="J16" s="1"/>
      <c r="K16" s="2"/>
      <c r="L16" s="2"/>
      <c r="M16" s="2"/>
      <c r="N16" s="2"/>
      <c r="O16" s="2"/>
      <c r="P16" s="2"/>
      <c r="Q16" s="2"/>
      <c r="R16" s="2"/>
    </row>
    <row r="17" spans="1:18" ht="19.899999999999999" customHeight="1">
      <c r="A17" s="3" t="s">
        <v>131</v>
      </c>
      <c r="B17" s="81"/>
      <c r="C17" s="80">
        <f>+(F3/(C4+D4))</f>
        <v>2.6666666666666665</v>
      </c>
      <c r="D17" s="6"/>
      <c r="E17" s="5" t="s">
        <v>4</v>
      </c>
      <c r="F17" s="450" t="s">
        <v>121</v>
      </c>
      <c r="G17" s="450"/>
      <c r="H17" s="15"/>
      <c r="I17" s="1">
        <f>+'Data Double'!D23</f>
        <v>304482</v>
      </c>
      <c r="J17" s="1"/>
      <c r="K17" s="2"/>
      <c r="L17" s="2"/>
      <c r="M17" s="2"/>
      <c r="N17" s="2"/>
      <c r="O17" s="2"/>
      <c r="P17" s="2"/>
      <c r="Q17" s="2"/>
      <c r="R17" s="2"/>
    </row>
    <row r="18" spans="1:18" ht="19.899999999999999" customHeight="1">
      <c r="A18" s="3" t="s">
        <v>132</v>
      </c>
      <c r="B18" s="81">
        <f>+B16*C12</f>
        <v>1.8744467950441936</v>
      </c>
      <c r="C18" s="81">
        <f>+C17*C12</f>
        <v>1.7066666666666666</v>
      </c>
      <c r="D18" s="7"/>
      <c r="E18" s="5" t="s">
        <v>1</v>
      </c>
      <c r="F18" s="450" t="s">
        <v>122</v>
      </c>
      <c r="G18" s="450"/>
      <c r="H18" s="15"/>
      <c r="I18" s="1">
        <f>+'Data Double'!D24</f>
        <v>387122</v>
      </c>
      <c r="J18" s="1"/>
      <c r="K18" s="2"/>
      <c r="L18" s="2"/>
      <c r="M18" s="2"/>
      <c r="N18" s="2"/>
      <c r="O18" s="2"/>
      <c r="P18" s="2"/>
      <c r="Q18" s="2"/>
      <c r="R18" s="2"/>
    </row>
    <row r="19" spans="1:18" ht="19.899999999999999" customHeight="1">
      <c r="A19" s="3" t="s">
        <v>151</v>
      </c>
      <c r="B19" s="81">
        <f>+B16*C13</f>
        <v>0.93722339752209682</v>
      </c>
      <c r="C19" s="81">
        <f>+C17*C13</f>
        <v>0.85333333333333328</v>
      </c>
      <c r="D19" s="7"/>
      <c r="E19" s="5" t="s">
        <v>1</v>
      </c>
      <c r="F19" s="450" t="s">
        <v>153</v>
      </c>
      <c r="G19" s="450"/>
      <c r="H19" s="15"/>
      <c r="I19" s="1">
        <f>+'Data Double'!D25</f>
        <v>387152</v>
      </c>
      <c r="J19" s="1"/>
      <c r="K19" s="2"/>
      <c r="L19" s="2"/>
      <c r="M19" s="2"/>
      <c r="N19" s="2"/>
      <c r="O19" s="2"/>
      <c r="P19" s="2"/>
      <c r="Q19" s="2"/>
      <c r="R19" s="2"/>
    </row>
    <row r="20" spans="1:18" ht="19.899999999999999" customHeight="1">
      <c r="A20" s="3" t="s">
        <v>152</v>
      </c>
      <c r="B20" s="81">
        <f>+B16*C14</f>
        <v>0.93722339752209682</v>
      </c>
      <c r="C20" s="81">
        <f>+C17*C14</f>
        <v>0.85333333333333328</v>
      </c>
      <c r="D20" s="7"/>
      <c r="E20" s="5" t="s">
        <v>1</v>
      </c>
      <c r="F20" s="450" t="s">
        <v>154</v>
      </c>
      <c r="G20" s="450"/>
      <c r="H20" s="15"/>
      <c r="I20" s="1">
        <f>+'Data Double'!D26</f>
        <v>387182</v>
      </c>
      <c r="J20" s="1"/>
      <c r="K20" s="2"/>
      <c r="L20" s="2"/>
      <c r="M20" s="2"/>
      <c r="N20" s="2"/>
      <c r="O20" s="2"/>
      <c r="P20" s="2"/>
      <c r="Q20" s="2"/>
      <c r="R20" s="2"/>
    </row>
    <row r="21" spans="1:18" ht="19.899999999999999" customHeight="1">
      <c r="A21" s="3" t="s">
        <v>133</v>
      </c>
      <c r="B21" s="81">
        <f>+B16/C9</f>
        <v>0.42531605267986455</v>
      </c>
      <c r="C21" s="81">
        <f>+C17/C9</f>
        <v>0.38724637681159418</v>
      </c>
      <c r="D21" s="8"/>
      <c r="E21" s="5" t="s">
        <v>4</v>
      </c>
      <c r="F21" s="450" t="s">
        <v>123</v>
      </c>
      <c r="G21" s="450"/>
      <c r="H21" s="15"/>
      <c r="I21" s="1">
        <f>+'Data Double'!D27</f>
        <v>387242</v>
      </c>
      <c r="J21" s="1"/>
      <c r="K21" s="2"/>
      <c r="L21" s="2"/>
      <c r="M21" s="2"/>
      <c r="N21" s="2"/>
      <c r="O21" s="2"/>
      <c r="P21" s="2"/>
      <c r="Q21" s="2"/>
      <c r="R21" s="2"/>
    </row>
    <row r="22" spans="1:18" ht="19.899999999999999" customHeight="1">
      <c r="A22" s="3" t="s">
        <v>157</v>
      </c>
      <c r="B22" s="81">
        <f>+B16/C10</f>
        <v>0.21265802633993228</v>
      </c>
      <c r="C22" s="81">
        <f>+C17/C10</f>
        <v>0.19362318840579709</v>
      </c>
      <c r="D22" s="8"/>
      <c r="E22" s="5" t="s">
        <v>4</v>
      </c>
      <c r="F22" s="450" t="s">
        <v>155</v>
      </c>
      <c r="G22" s="450"/>
      <c r="H22" s="15"/>
      <c r="I22" s="1">
        <f>+'Data Double'!D28</f>
        <v>387302</v>
      </c>
      <c r="J22" s="1"/>
      <c r="K22" s="2"/>
      <c r="L22" s="2"/>
      <c r="M22" s="2"/>
      <c r="N22" s="2"/>
      <c r="O22" s="2"/>
      <c r="P22" s="2"/>
      <c r="Q22" s="2"/>
      <c r="R22" s="2"/>
    </row>
    <row r="23" spans="1:18" ht="19.899999999999999" customHeight="1">
      <c r="A23" s="3" t="s">
        <v>157</v>
      </c>
      <c r="B23" s="81">
        <f>+B16/C10</f>
        <v>0.21265802633993228</v>
      </c>
      <c r="C23" s="81">
        <f>+C17/C10</f>
        <v>0.19362318840579709</v>
      </c>
      <c r="D23" s="8"/>
      <c r="E23" s="5" t="s">
        <v>4</v>
      </c>
      <c r="F23" s="450" t="s">
        <v>156</v>
      </c>
      <c r="G23" s="450"/>
      <c r="H23" s="15"/>
      <c r="I23" s="1">
        <f>+'Data Double'!D29</f>
        <v>387362</v>
      </c>
      <c r="J23" s="1"/>
      <c r="K23" s="2"/>
      <c r="L23" s="2"/>
      <c r="M23" s="2"/>
      <c r="N23" s="2"/>
      <c r="O23" s="2"/>
      <c r="P23" s="2"/>
      <c r="Q23" s="2"/>
      <c r="R23" s="2"/>
    </row>
    <row r="24" spans="1:18" ht="19.899999999999999" customHeight="1">
      <c r="A24" s="3" t="s">
        <v>3</v>
      </c>
      <c r="B24" s="81">
        <f>+B21*C11</f>
        <v>10.505306501192655</v>
      </c>
      <c r="C24" s="81">
        <f>+C21*C11</f>
        <v>9.5649855072463765</v>
      </c>
      <c r="D24" s="7"/>
      <c r="E24" s="5" t="s">
        <v>1</v>
      </c>
      <c r="F24" s="450" t="s">
        <v>124</v>
      </c>
      <c r="G24" s="450"/>
      <c r="H24" s="15"/>
      <c r="I24" s="1">
        <f>+'Data Double'!D30</f>
        <v>387482</v>
      </c>
      <c r="J24" s="1"/>
      <c r="K24" s="2"/>
      <c r="L24" s="2"/>
      <c r="M24" s="2"/>
      <c r="N24" s="2"/>
      <c r="O24" s="2"/>
      <c r="P24" s="2"/>
      <c r="Q24" s="2"/>
      <c r="R24" s="2"/>
    </row>
    <row r="25" spans="1:18" ht="19.899999999999999" customHeight="1">
      <c r="A25" s="3" t="s">
        <v>134</v>
      </c>
      <c r="B25" s="81">
        <f>+B24/C9</f>
        <v>1.5255532049558027</v>
      </c>
      <c r="C25" s="81">
        <f>+C24/C9</f>
        <v>1.3890022432262128</v>
      </c>
      <c r="D25" s="7"/>
      <c r="E25" s="5" t="s">
        <v>1</v>
      </c>
      <c r="F25" s="391" t="s">
        <v>125</v>
      </c>
      <c r="G25" s="391"/>
      <c r="H25" s="15"/>
      <c r="I25" s="1">
        <f>+'Data Double'!D31</f>
        <v>387602</v>
      </c>
      <c r="J25" s="1"/>
      <c r="K25" s="2"/>
      <c r="L25" s="2"/>
      <c r="M25" s="2"/>
      <c r="N25" s="2"/>
      <c r="O25" s="2"/>
      <c r="P25" s="2"/>
      <c r="Q25" s="2"/>
      <c r="R25" s="2"/>
    </row>
    <row r="26" spans="1:18" ht="19.899999999999999" customHeight="1">
      <c r="A26" s="3" t="s">
        <v>158</v>
      </c>
      <c r="B26" s="81">
        <f>+B24/C10</f>
        <v>0.76277660247790136</v>
      </c>
      <c r="C26" s="81">
        <f>+C24/C10</f>
        <v>0.6945011216131064</v>
      </c>
      <c r="D26" s="7"/>
      <c r="E26" s="5" t="s">
        <v>1</v>
      </c>
      <c r="F26" s="391" t="s">
        <v>160</v>
      </c>
      <c r="G26" s="391"/>
      <c r="H26" s="15"/>
      <c r="I26" s="1">
        <f>+'Data Double'!D32</f>
        <v>421122</v>
      </c>
      <c r="J26" s="1"/>
      <c r="K26" s="2"/>
      <c r="L26" s="2"/>
      <c r="M26" s="2"/>
      <c r="N26" s="2"/>
      <c r="O26" s="2"/>
      <c r="P26" s="2"/>
      <c r="Q26" s="2"/>
      <c r="R26" s="2"/>
    </row>
    <row r="27" spans="1:18" ht="19.899999999999999" customHeight="1">
      <c r="A27" s="3" t="s">
        <v>159</v>
      </c>
      <c r="B27" s="81">
        <f>+B24/C10</f>
        <v>0.76277660247790136</v>
      </c>
      <c r="C27" s="81">
        <f>+C24/C10</f>
        <v>0.6945011216131064</v>
      </c>
      <c r="D27" s="7"/>
      <c r="E27" s="5" t="s">
        <v>1</v>
      </c>
      <c r="F27" s="391" t="s">
        <v>161</v>
      </c>
      <c r="G27" s="391"/>
      <c r="H27" s="15"/>
      <c r="I27" s="1">
        <f>+'Data Double'!D33</f>
        <v>421152</v>
      </c>
      <c r="J27" s="1"/>
      <c r="K27" s="2"/>
      <c r="L27" s="2"/>
      <c r="M27" s="2"/>
      <c r="N27" s="2"/>
      <c r="O27" s="2"/>
      <c r="P27" s="2"/>
      <c r="Q27" s="2"/>
      <c r="R27" s="2"/>
    </row>
    <row r="28" spans="1:18" ht="19.899999999999999" customHeight="1">
      <c r="A28" s="3" t="s">
        <v>135</v>
      </c>
      <c r="B28" s="81">
        <f t="shared" ref="B28:C30" si="0">+B18+B25</f>
        <v>3.3999999999999964</v>
      </c>
      <c r="C28" s="81">
        <f t="shared" si="0"/>
        <v>3.0956689098928791</v>
      </c>
      <c r="D28" s="7"/>
      <c r="E28" s="5" t="s">
        <v>1</v>
      </c>
      <c r="F28" s="450" t="s">
        <v>126</v>
      </c>
      <c r="G28" s="450"/>
      <c r="H28" s="15"/>
      <c r="I28" s="1">
        <f>+'Data Double'!D34</f>
        <v>421182</v>
      </c>
      <c r="J28" s="1"/>
      <c r="K28" s="2"/>
      <c r="L28" s="2"/>
      <c r="M28" s="2"/>
      <c r="N28" s="2"/>
      <c r="O28" s="2"/>
      <c r="P28" s="2"/>
      <c r="Q28" s="2"/>
      <c r="R28" s="2"/>
    </row>
    <row r="29" spans="1:18" ht="19.899999999999999" customHeight="1">
      <c r="A29" s="3" t="s">
        <v>170</v>
      </c>
      <c r="B29" s="81">
        <f t="shared" si="0"/>
        <v>1.6999999999999982</v>
      </c>
      <c r="C29" s="81">
        <f t="shared" si="0"/>
        <v>1.5478344549464396</v>
      </c>
      <c r="D29" s="7"/>
      <c r="E29" s="5" t="s">
        <v>1</v>
      </c>
      <c r="F29" s="450" t="s">
        <v>163</v>
      </c>
      <c r="G29" s="450"/>
      <c r="H29" s="15"/>
      <c r="I29" s="1">
        <f>+'Data Double'!D35</f>
        <v>421242</v>
      </c>
      <c r="J29" s="1"/>
      <c r="K29" s="2"/>
      <c r="L29" s="2"/>
      <c r="M29" s="2"/>
      <c r="N29" s="2"/>
      <c r="O29" s="2"/>
      <c r="P29" s="2"/>
      <c r="Q29" s="2"/>
      <c r="R29" s="2"/>
    </row>
    <row r="30" spans="1:18" ht="19.899999999999999" customHeight="1">
      <c r="A30" s="3" t="s">
        <v>162</v>
      </c>
      <c r="B30" s="81">
        <f t="shared" si="0"/>
        <v>1.6999999999999982</v>
      </c>
      <c r="C30" s="81">
        <f t="shared" si="0"/>
        <v>1.5478344549464396</v>
      </c>
      <c r="D30" s="7"/>
      <c r="E30" s="5" t="s">
        <v>1</v>
      </c>
      <c r="F30" s="450" t="s">
        <v>164</v>
      </c>
      <c r="G30" s="450"/>
      <c r="H30" s="15"/>
      <c r="I30" s="1">
        <f>+'Data Double'!D36</f>
        <v>421302</v>
      </c>
      <c r="J30" s="1"/>
      <c r="K30" s="2"/>
      <c r="L30" s="2"/>
      <c r="M30" s="2"/>
      <c r="N30" s="2"/>
      <c r="O30" s="2"/>
      <c r="P30" s="2"/>
      <c r="Q30" s="2"/>
      <c r="R30" s="2"/>
    </row>
    <row r="31" spans="1:18" ht="19.899999999999999" customHeight="1">
      <c r="A31" s="3" t="s">
        <v>165</v>
      </c>
      <c r="B31" s="81">
        <f>+B28/B16</f>
        <v>1.1608758412098299</v>
      </c>
      <c r="C31" s="81">
        <f>+C28/C17</f>
        <v>1.1608758412098297</v>
      </c>
      <c r="D31" s="7"/>
      <c r="E31" s="5" t="s">
        <v>0</v>
      </c>
      <c r="F31" s="450" t="s">
        <v>127</v>
      </c>
      <c r="G31" s="450"/>
      <c r="H31" s="15"/>
      <c r="I31" s="1">
        <f>+'Data Double'!D37</f>
        <v>421362</v>
      </c>
      <c r="J31" s="1"/>
      <c r="K31" s="2"/>
      <c r="L31" s="2"/>
      <c r="M31" s="2"/>
      <c r="N31" s="2"/>
      <c r="O31" s="2"/>
      <c r="P31" s="2"/>
      <c r="Q31" s="2"/>
      <c r="R31" s="2"/>
    </row>
    <row r="32" spans="1:18" ht="19.899999999999999" customHeight="1">
      <c r="A32" s="3" t="s">
        <v>166</v>
      </c>
      <c r="B32" s="81">
        <f>+B29/B16</f>
        <v>0.58043792060491495</v>
      </c>
      <c r="C32" s="81">
        <f>+C29/C17</f>
        <v>0.58043792060491484</v>
      </c>
      <c r="D32" s="7"/>
      <c r="E32" s="5" t="s">
        <v>0</v>
      </c>
      <c r="F32" s="450" t="s">
        <v>168</v>
      </c>
      <c r="G32" s="450"/>
      <c r="H32" s="15"/>
      <c r="I32" s="1">
        <f>+'Data Double'!D38</f>
        <v>421482</v>
      </c>
      <c r="J32" s="1"/>
      <c r="K32" s="2"/>
      <c r="L32" s="2"/>
      <c r="M32" s="2"/>
      <c r="N32" s="2"/>
      <c r="O32" s="2"/>
      <c r="P32" s="2"/>
      <c r="Q32" s="2"/>
      <c r="R32" s="2"/>
    </row>
    <row r="33" spans="1:18" ht="19.899999999999999" customHeight="1">
      <c r="A33" s="3" t="s">
        <v>167</v>
      </c>
      <c r="B33" s="81">
        <f>+B30/B16</f>
        <v>0.58043792060491495</v>
      </c>
      <c r="C33" s="81">
        <f>+C30/C17</f>
        <v>0.58043792060491484</v>
      </c>
      <c r="D33" s="7"/>
      <c r="E33" s="5" t="s">
        <v>0</v>
      </c>
      <c r="F33" s="450" t="s">
        <v>169</v>
      </c>
      <c r="G33" s="450"/>
      <c r="H33" s="15"/>
      <c r="I33" s="1">
        <f>+'Data Double'!D39</f>
        <v>421602</v>
      </c>
      <c r="J33" s="1"/>
      <c r="K33" s="2"/>
      <c r="L33" s="2"/>
      <c r="M33" s="2"/>
      <c r="N33" s="2"/>
      <c r="O33" s="2"/>
      <c r="P33" s="2"/>
      <c r="Q33" s="2"/>
      <c r="R33" s="2"/>
    </row>
    <row r="34" spans="1:18" ht="19.899999999999999" customHeight="1">
      <c r="A34" s="35" t="s">
        <v>176</v>
      </c>
      <c r="B34" s="81"/>
      <c r="C34" s="82">
        <f>+(C6-C28)</f>
        <v>30.304331090107119</v>
      </c>
      <c r="D34" s="9"/>
      <c r="E34" s="10" t="s">
        <v>1</v>
      </c>
      <c r="F34" s="90" t="s">
        <v>128</v>
      </c>
      <c r="G34" s="21">
        <f>+$C$17</f>
        <v>2.6666666666666665</v>
      </c>
      <c r="H34" s="22" t="s">
        <v>4</v>
      </c>
      <c r="I34" s="1">
        <f>+'Data Double'!D40</f>
        <v>481222</v>
      </c>
      <c r="J34" s="1"/>
      <c r="K34" s="2"/>
      <c r="L34" s="2"/>
      <c r="M34" s="2"/>
      <c r="N34" s="2"/>
      <c r="O34" s="2"/>
      <c r="P34" s="2"/>
      <c r="Q34" s="2"/>
      <c r="R34" s="2"/>
    </row>
    <row r="35" spans="1:18" ht="19.899999999999999" customHeight="1">
      <c r="A35" s="35" t="s">
        <v>177</v>
      </c>
      <c r="B35" s="216">
        <f>C7-B29</f>
        <v>15.000000000000002</v>
      </c>
      <c r="C35" s="82">
        <f>+(C7-C29)</f>
        <v>15.15216554505356</v>
      </c>
      <c r="D35" s="9"/>
      <c r="E35" s="10" t="s">
        <v>1</v>
      </c>
      <c r="F35" s="90" t="s">
        <v>171</v>
      </c>
      <c r="G35" s="21">
        <f>+$C$17</f>
        <v>2.6666666666666665</v>
      </c>
      <c r="H35" s="22" t="s">
        <v>4</v>
      </c>
      <c r="I35" s="1">
        <f>+'Data Double'!D41</f>
        <v>481522</v>
      </c>
      <c r="J35" s="1"/>
      <c r="K35" s="2"/>
      <c r="L35" s="2"/>
      <c r="M35" s="2"/>
      <c r="N35" s="2"/>
      <c r="O35" s="2"/>
      <c r="P35" s="2"/>
      <c r="Q35" s="2"/>
      <c r="R35" s="2"/>
    </row>
    <row r="36" spans="1:18" ht="19.899999999999999" customHeight="1">
      <c r="A36" s="35" t="s">
        <v>178</v>
      </c>
      <c r="B36" s="216">
        <f>C8-B30</f>
        <v>15.000000000000002</v>
      </c>
      <c r="C36" s="82">
        <f>+(C8-C30)</f>
        <v>15.15216554505356</v>
      </c>
      <c r="D36" s="9"/>
      <c r="E36" s="10" t="s">
        <v>1</v>
      </c>
      <c r="F36" s="90" t="s">
        <v>172</v>
      </c>
      <c r="G36" s="21">
        <f>+$C$17</f>
        <v>2.6666666666666665</v>
      </c>
      <c r="H36" s="22" t="s">
        <v>4</v>
      </c>
      <c r="I36" s="1">
        <f>+'Data Double'!D42</f>
        <v>481822</v>
      </c>
      <c r="J36" s="1"/>
      <c r="K36" s="2"/>
      <c r="L36" s="2"/>
      <c r="M36" s="2"/>
      <c r="N36" s="2"/>
      <c r="O36" s="2"/>
      <c r="P36" s="2"/>
      <c r="Q36" s="2"/>
      <c r="R36" s="2"/>
    </row>
    <row r="37" spans="1:18" ht="19.899999999999999" customHeight="1" thickBot="1">
      <c r="A37" s="35" t="s">
        <v>179</v>
      </c>
      <c r="B37" s="306" t="s">
        <v>226</v>
      </c>
      <c r="C37" s="302">
        <f>+(C6-B28)</f>
        <v>30.000000000000004</v>
      </c>
      <c r="D37" s="17"/>
      <c r="E37" s="18" t="s">
        <v>1</v>
      </c>
      <c r="F37" s="91" t="s">
        <v>173</v>
      </c>
      <c r="G37" s="303">
        <f>+B16</f>
        <v>2.9288231172565524</v>
      </c>
      <c r="H37" s="23" t="s">
        <v>4</v>
      </c>
      <c r="I37" s="1">
        <f>+'Data Double'!D43</f>
        <v>482422</v>
      </c>
      <c r="J37" s="1"/>
      <c r="K37" s="2"/>
      <c r="L37" s="2"/>
      <c r="M37" s="2"/>
      <c r="N37" s="2"/>
      <c r="O37" s="2"/>
      <c r="P37" s="2"/>
      <c r="Q37" s="2"/>
      <c r="R37" s="2"/>
    </row>
    <row r="38" spans="1:18">
      <c r="A38" s="145"/>
      <c r="B38" s="146"/>
      <c r="C38" s="146"/>
      <c r="D38" s="146"/>
      <c r="E38" s="146"/>
      <c r="F38" s="147"/>
      <c r="G38" s="146"/>
      <c r="H38" s="148"/>
      <c r="I38" s="1">
        <f>+'Data Double'!D44</f>
        <v>483022</v>
      </c>
      <c r="J38" s="1"/>
    </row>
    <row r="39" spans="1:18">
      <c r="A39" s="149" t="s">
        <v>11</v>
      </c>
      <c r="B39" s="452" t="str">
        <f>+A1</f>
        <v>Calculation of Transformers</v>
      </c>
      <c r="C39" s="452"/>
      <c r="D39" s="452"/>
      <c r="E39" s="452"/>
      <c r="F39" s="150" t="str">
        <f>+A3</f>
        <v>Order No. RKT 8015</v>
      </c>
      <c r="G39" s="150"/>
      <c r="H39" s="151"/>
      <c r="I39" s="1">
        <f>+'Data Double'!D45</f>
        <v>483622</v>
      </c>
      <c r="J39" s="1"/>
    </row>
    <row r="40" spans="1:18">
      <c r="A40" s="453"/>
      <c r="B40" s="452"/>
      <c r="C40" s="452"/>
      <c r="D40" s="452"/>
      <c r="E40" s="452"/>
      <c r="F40" s="452"/>
      <c r="G40" s="452"/>
      <c r="H40" s="454"/>
      <c r="I40" s="1">
        <f>+'Data Double'!D46</f>
        <v>484822</v>
      </c>
      <c r="J40" s="1"/>
    </row>
    <row r="41" spans="1:18">
      <c r="A41" s="388" t="s">
        <v>202</v>
      </c>
      <c r="B41" s="389"/>
      <c r="C41" s="389"/>
      <c r="D41" s="389"/>
      <c r="E41" s="389"/>
      <c r="F41" s="389"/>
      <c r="G41" s="389"/>
      <c r="H41" s="390"/>
      <c r="I41" s="1">
        <f>+'Data Double'!D47</f>
        <v>486022</v>
      </c>
      <c r="J41" s="1"/>
    </row>
    <row r="42" spans="1:18">
      <c r="A42" s="41"/>
      <c r="B42" s="1"/>
      <c r="C42" s="1"/>
      <c r="D42" s="1"/>
      <c r="E42" s="13"/>
      <c r="F42" s="1"/>
      <c r="G42" s="1"/>
      <c r="H42" s="152"/>
      <c r="I42" s="1">
        <f>+'Data Double'!D48</f>
        <v>500012</v>
      </c>
      <c r="J42" s="1"/>
    </row>
    <row r="43" spans="1:18">
      <c r="A43" s="388" t="s">
        <v>235</v>
      </c>
      <c r="B43" s="389"/>
      <c r="C43" s="389"/>
      <c r="D43" s="389"/>
      <c r="E43" s="389"/>
      <c r="F43" s="389"/>
      <c r="G43" s="389"/>
      <c r="H43" s="390"/>
      <c r="I43" s="1">
        <f>+'Data Double'!D49</f>
        <v>500022</v>
      </c>
      <c r="J43" s="1"/>
    </row>
    <row r="44" spans="1:18">
      <c r="A44" s="41"/>
      <c r="B44" s="1"/>
      <c r="C44" s="1"/>
      <c r="D44" s="1"/>
      <c r="E44" s="13"/>
      <c r="F44" s="1"/>
      <c r="G44" s="1"/>
      <c r="H44" s="152"/>
      <c r="I44" s="1">
        <f>+'Data Double'!D50</f>
        <v>500032</v>
      </c>
      <c r="J44" s="1"/>
    </row>
    <row r="45" spans="1:18">
      <c r="A45" s="388" t="s">
        <v>138</v>
      </c>
      <c r="B45" s="389"/>
      <c r="C45" s="389"/>
      <c r="D45" s="389"/>
      <c r="E45" s="389"/>
      <c r="F45" s="389"/>
      <c r="G45" s="389"/>
      <c r="H45" s="390"/>
      <c r="I45" s="1">
        <f>+'Data Double'!D51</f>
        <v>500042</v>
      </c>
      <c r="J45" s="1"/>
    </row>
    <row r="46" spans="1:18" ht="15" thickBot="1">
      <c r="A46" s="93"/>
      <c r="B46" s="153"/>
      <c r="C46" s="153"/>
      <c r="D46" s="153"/>
      <c r="E46" s="153"/>
      <c r="F46" s="154"/>
      <c r="G46" s="153"/>
      <c r="H46" s="155"/>
      <c r="I46" s="1">
        <f>+'Data Double'!D52</f>
        <v>500052</v>
      </c>
      <c r="J46" s="1"/>
    </row>
    <row r="47" spans="1:18">
      <c r="A47" s="1"/>
      <c r="B47" s="1"/>
      <c r="C47" s="1"/>
      <c r="D47" s="1"/>
      <c r="E47" s="1"/>
      <c r="F47" s="13"/>
      <c r="G47" s="1"/>
      <c r="H47" s="1"/>
      <c r="I47" s="1">
        <f>+'Data Double'!D53</f>
        <v>500062</v>
      </c>
      <c r="J47" s="1"/>
    </row>
    <row r="48" spans="1:18">
      <c r="A48" s="257"/>
      <c r="B48" s="380"/>
      <c r="C48" s="380"/>
      <c r="D48" s="380"/>
      <c r="E48" s="380"/>
      <c r="F48" s="13"/>
      <c r="G48" s="1"/>
      <c r="H48" s="1"/>
      <c r="I48" s="1">
        <f>+'Data Double'!D54</f>
        <v>500072</v>
      </c>
      <c r="J48" s="1"/>
    </row>
    <row r="49" spans="1:10" ht="15">
      <c r="A49" s="46"/>
      <c r="B49" s="46"/>
      <c r="C49" s="46"/>
      <c r="D49" s="46"/>
      <c r="E49" s="46"/>
      <c r="F49" s="13"/>
      <c r="G49" s="1"/>
      <c r="H49" s="1"/>
      <c r="I49" s="1">
        <f>+'Data Double'!D55</f>
        <v>500082</v>
      </c>
      <c r="J49" s="1"/>
    </row>
    <row r="50" spans="1:10" ht="15">
      <c r="A50" s="259"/>
      <c r="B50" s="381"/>
      <c r="C50" s="381"/>
      <c r="D50" s="381"/>
      <c r="E50" s="381"/>
      <c r="F50" s="13"/>
      <c r="G50" s="1"/>
      <c r="H50" s="1"/>
      <c r="I50" s="1">
        <f>+'Data Double'!D56</f>
        <v>500092</v>
      </c>
      <c r="J50" s="1"/>
    </row>
    <row r="51" spans="1:10" ht="15">
      <c r="A51" s="46"/>
      <c r="B51" s="284"/>
      <c r="C51" s="46"/>
      <c r="D51" s="46"/>
      <c r="E51" s="46"/>
      <c r="F51" s="13"/>
      <c r="G51" s="1"/>
      <c r="H51" s="1"/>
      <c r="I51" s="1">
        <f>+'Data Double'!D57</f>
        <v>500102</v>
      </c>
      <c r="J51" s="1"/>
    </row>
    <row r="52" spans="1:10" ht="15">
      <c r="A52" s="257"/>
      <c r="B52" s="381" t="s">
        <v>217</v>
      </c>
      <c r="C52" s="381"/>
      <c r="D52" s="381"/>
      <c r="E52" s="381"/>
      <c r="F52" s="13"/>
      <c r="G52" s="1"/>
      <c r="H52" s="1"/>
      <c r="I52" s="1">
        <f>+'Data Double'!D58</f>
        <v>500112</v>
      </c>
      <c r="J52" s="1"/>
    </row>
    <row r="53" spans="1:10" ht="15">
      <c r="A53" s="1"/>
      <c r="B53" s="284"/>
      <c r="C53" s="46"/>
      <c r="D53" s="46"/>
      <c r="E53" s="46"/>
      <c r="F53" s="13"/>
      <c r="G53" s="1"/>
      <c r="H53" s="1"/>
      <c r="I53" s="1">
        <f>+'Data Double'!D59</f>
        <v>500122</v>
      </c>
      <c r="J53" s="1"/>
    </row>
    <row r="54" spans="1:10" ht="15">
      <c r="A54" s="1"/>
      <c r="B54" s="382" t="s">
        <v>200</v>
      </c>
      <c r="C54" s="382"/>
      <c r="D54" s="382"/>
      <c r="E54" s="382"/>
      <c r="F54" s="13"/>
      <c r="G54" s="1"/>
      <c r="H54" s="1"/>
      <c r="I54" s="1">
        <f>+'Data Double'!D60</f>
        <v>500132</v>
      </c>
      <c r="J54" s="1"/>
    </row>
    <row r="55" spans="1:10" ht="15">
      <c r="A55" s="1"/>
      <c r="B55" s="284"/>
      <c r="C55" s="1"/>
      <c r="D55" s="1"/>
      <c r="E55" s="13"/>
      <c r="F55" s="13"/>
      <c r="G55" s="1"/>
      <c r="H55" s="1"/>
      <c r="I55" s="1">
        <f>+'Data Double'!D61</f>
        <v>500142</v>
      </c>
      <c r="J55" s="1"/>
    </row>
    <row r="56" spans="1:10" ht="18.75">
      <c r="A56" s="1"/>
      <c r="B56" s="383" t="s">
        <v>218</v>
      </c>
      <c r="C56" s="383"/>
      <c r="D56" s="383"/>
      <c r="E56" s="383"/>
      <c r="F56" s="13"/>
      <c r="G56" s="1"/>
      <c r="H56" s="1"/>
      <c r="I56" s="1">
        <f>+'Data Double'!D62</f>
        <v>500152</v>
      </c>
      <c r="J56" s="1"/>
    </row>
    <row r="57" spans="1:10">
      <c r="A57" s="1"/>
      <c r="B57" s="1"/>
      <c r="C57" s="1"/>
      <c r="D57" s="1"/>
      <c r="E57" s="1"/>
      <c r="F57" s="13"/>
      <c r="G57" s="1"/>
      <c r="H57" s="1"/>
      <c r="I57" s="1">
        <f>+'Data Double'!D63</f>
        <v>500162</v>
      </c>
      <c r="J57" s="1"/>
    </row>
    <row r="58" spans="1:10">
      <c r="A58" s="1"/>
      <c r="B58" s="1"/>
      <c r="C58" s="1"/>
      <c r="D58" s="1"/>
      <c r="E58" s="1"/>
      <c r="F58" s="13"/>
      <c r="G58" s="1"/>
      <c r="H58" s="1"/>
      <c r="I58" s="1">
        <f>+'Data Double'!D64</f>
        <v>500172</v>
      </c>
      <c r="J58" s="1"/>
    </row>
    <row r="59" spans="1:10">
      <c r="A59" s="1"/>
      <c r="B59" s="1"/>
      <c r="C59" s="1"/>
      <c r="D59" s="1"/>
      <c r="E59" s="1"/>
      <c r="F59" s="13"/>
      <c r="G59" s="1"/>
      <c r="H59" s="1"/>
      <c r="I59" s="1">
        <f>+'Data Double'!D65</f>
        <v>500182</v>
      </c>
      <c r="J59" s="1"/>
    </row>
    <row r="60" spans="1:10">
      <c r="A60" s="1"/>
      <c r="B60" s="1"/>
      <c r="C60" s="1"/>
      <c r="D60" s="1"/>
      <c r="E60" s="1"/>
      <c r="F60" s="13"/>
      <c r="G60" s="1"/>
      <c r="H60" s="1"/>
      <c r="I60" s="1">
        <f>+'Data Double'!D66</f>
        <v>500192</v>
      </c>
      <c r="J60" s="371"/>
    </row>
    <row r="61" spans="1:10">
      <c r="A61" s="1"/>
      <c r="B61" s="1"/>
      <c r="C61" s="1"/>
      <c r="D61" s="1"/>
      <c r="E61" s="1"/>
      <c r="F61" s="13"/>
      <c r="G61" s="1"/>
      <c r="H61" s="1"/>
      <c r="I61" s="1">
        <f>+'Data Double'!D67</f>
        <v>500202</v>
      </c>
      <c r="J61" s="1"/>
    </row>
    <row r="62" spans="1:10">
      <c r="A62" s="1"/>
      <c r="B62" s="1"/>
      <c r="C62" s="1"/>
      <c r="D62" s="1"/>
      <c r="E62" s="1"/>
      <c r="F62" s="13"/>
      <c r="G62" s="1"/>
      <c r="H62" s="1"/>
      <c r="I62" s="1">
        <f>+'Data Double'!D68</f>
        <v>500212</v>
      </c>
      <c r="J62" s="1"/>
    </row>
    <row r="63" spans="1:10">
      <c r="A63" s="1"/>
      <c r="B63" s="1"/>
      <c r="C63" s="1"/>
      <c r="D63" s="1"/>
      <c r="E63" s="1"/>
      <c r="F63" s="13"/>
      <c r="G63" s="1"/>
      <c r="H63" s="1"/>
      <c r="I63" s="1">
        <f>+'Data Double'!D69</f>
        <v>500222</v>
      </c>
      <c r="J63" s="1"/>
    </row>
    <row r="64" spans="1:10">
      <c r="A64" s="1"/>
      <c r="B64" s="1"/>
      <c r="C64" s="1"/>
      <c r="D64" s="1"/>
      <c r="E64" s="1"/>
      <c r="F64" s="13"/>
      <c r="G64" s="1"/>
      <c r="H64" s="1"/>
      <c r="I64" s="1">
        <f>+'Data Double'!D70</f>
        <v>500232</v>
      </c>
      <c r="J64" s="1"/>
    </row>
    <row r="65" spans="1:10">
      <c r="A65" s="1"/>
      <c r="B65" s="1"/>
      <c r="C65" s="1"/>
      <c r="D65" s="1"/>
      <c r="E65" s="1"/>
      <c r="F65" s="13"/>
      <c r="G65" s="1"/>
      <c r="H65" s="1"/>
      <c r="I65" s="1">
        <f>+'Data Double'!D71</f>
        <v>500242</v>
      </c>
      <c r="J65" s="1"/>
    </row>
    <row r="66" spans="1:10">
      <c r="A66" s="158" t="s">
        <v>5</v>
      </c>
      <c r="B66" s="1"/>
      <c r="C66" s="1"/>
      <c r="D66" s="1"/>
      <c r="E66" s="1"/>
      <c r="F66" s="13"/>
      <c r="G66" s="443" t="s">
        <v>219</v>
      </c>
      <c r="H66" s="443"/>
      <c r="I66" s="1"/>
      <c r="J66" s="1"/>
    </row>
    <row r="67" spans="1:10">
      <c r="I67" s="2"/>
    </row>
    <row r="68" spans="1:10">
      <c r="I68" s="2"/>
    </row>
    <row r="69" spans="1:10">
      <c r="I69" s="2"/>
    </row>
    <row r="70" spans="1:10">
      <c r="I70" s="2"/>
    </row>
    <row r="71" spans="1:10">
      <c r="I71" s="2"/>
    </row>
    <row r="72" spans="1:10">
      <c r="I72" s="2"/>
    </row>
    <row r="73" spans="1:10">
      <c r="I73" s="2"/>
    </row>
    <row r="74" spans="1:10">
      <c r="I74" s="2"/>
    </row>
    <row r="75" spans="1:10">
      <c r="I75" s="2"/>
    </row>
    <row r="76" spans="1:10">
      <c r="I76" s="2"/>
    </row>
  </sheetData>
  <mergeCells count="36">
    <mergeCell ref="F18:G18"/>
    <mergeCell ref="F19:G19"/>
    <mergeCell ref="F28:G28"/>
    <mergeCell ref="F29:G29"/>
    <mergeCell ref="A45:H45"/>
    <mergeCell ref="F33:G33"/>
    <mergeCell ref="B39:E39"/>
    <mergeCell ref="A40:H40"/>
    <mergeCell ref="A41:H41"/>
    <mergeCell ref="A43:H43"/>
    <mergeCell ref="F26:G26"/>
    <mergeCell ref="F27:G27"/>
    <mergeCell ref="F30:G30"/>
    <mergeCell ref="F31:G31"/>
    <mergeCell ref="F20:G20"/>
    <mergeCell ref="G66:H66"/>
    <mergeCell ref="A1:H1"/>
    <mergeCell ref="F3:F4"/>
    <mergeCell ref="G9:H9"/>
    <mergeCell ref="F16:G16"/>
    <mergeCell ref="F17:G17"/>
    <mergeCell ref="F11:H11"/>
    <mergeCell ref="F12:H12"/>
    <mergeCell ref="F14:H14"/>
    <mergeCell ref="F13:H13"/>
    <mergeCell ref="F32:G32"/>
    <mergeCell ref="F21:G21"/>
    <mergeCell ref="F22:G22"/>
    <mergeCell ref="F23:G23"/>
    <mergeCell ref="F24:G24"/>
    <mergeCell ref="F25:G25"/>
    <mergeCell ref="B48:E48"/>
    <mergeCell ref="B50:E50"/>
    <mergeCell ref="B52:E52"/>
    <mergeCell ref="B54:E54"/>
    <mergeCell ref="B56:E56"/>
  </mergeCells>
  <dataValidations count="1">
    <dataValidation type="list" allowBlank="1" showInputMessage="1" showErrorMessage="1" sqref="A4">
      <formula1>$I$1:$I$65</formula1>
    </dataValidation>
  </dataValidations>
  <hyperlinks>
    <hyperlink ref="B54"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dimension ref="A1:V300"/>
  <sheetViews>
    <sheetView workbookViewId="0">
      <pane xSplit="3" ySplit="7" topLeftCell="D8" activePane="bottomRight" state="frozen"/>
      <selection pane="topRight" activeCell="D1" sqref="D1"/>
      <selection pane="bottomLeft" activeCell="A8" sqref="A8"/>
      <selection pane="bottomRight"/>
    </sheetView>
  </sheetViews>
  <sheetFormatPr defaultColWidth="8.85546875" defaultRowHeight="15"/>
  <cols>
    <col min="1" max="1" width="15.7109375" style="47" customWidth="1"/>
    <col min="2" max="2" width="12.7109375" style="47" customWidth="1"/>
    <col min="3" max="3" width="8.85546875" style="47"/>
    <col min="4" max="4" width="8.42578125" style="47" bestFit="1" customWidth="1"/>
    <col min="5" max="5" width="7.5703125" style="47" bestFit="1" customWidth="1"/>
    <col min="6" max="6" width="13.5703125" style="47" bestFit="1" customWidth="1"/>
    <col min="7" max="8" width="14.7109375" style="47" bestFit="1" customWidth="1"/>
    <col min="9" max="9" width="7.42578125" style="47" bestFit="1" customWidth="1"/>
    <col min="10" max="10" width="5.42578125" style="47" bestFit="1" customWidth="1"/>
    <col min="11" max="11" width="7.5703125" style="47" bestFit="1" customWidth="1"/>
    <col min="12" max="12" width="12.7109375" style="47" customWidth="1"/>
    <col min="13" max="13" width="13.7109375" style="54" customWidth="1"/>
    <col min="14" max="14" width="12" style="47" bestFit="1" customWidth="1"/>
    <col min="15" max="15" width="12.7109375" style="54" bestFit="1" customWidth="1"/>
    <col min="16" max="16" width="12.7109375" style="47" bestFit="1" customWidth="1"/>
    <col min="17" max="17" width="5.42578125" style="47" bestFit="1" customWidth="1"/>
    <col min="18" max="20" width="12.7109375" style="47" customWidth="1"/>
    <col min="21" max="16384" width="8.85546875" style="47"/>
  </cols>
  <sheetData>
    <row r="1" spans="1:20" ht="29.45" customHeight="1">
      <c r="A1" s="46"/>
      <c r="B1" s="202"/>
      <c r="C1" s="202"/>
      <c r="D1" s="402" t="s">
        <v>12</v>
      </c>
      <c r="E1" s="402"/>
      <c r="F1" s="402"/>
      <c r="G1" s="402"/>
      <c r="H1" s="402"/>
      <c r="I1" s="402"/>
      <c r="J1" s="402"/>
      <c r="K1" s="402"/>
      <c r="L1" s="402"/>
      <c r="M1" s="402"/>
      <c r="N1" s="402"/>
      <c r="O1" s="402"/>
      <c r="P1" s="402"/>
      <c r="Q1" s="402"/>
      <c r="R1" s="46"/>
      <c r="S1" s="46"/>
      <c r="T1" s="46"/>
    </row>
    <row r="2" spans="1:20" ht="29.45" customHeight="1">
      <c r="A2" s="46"/>
      <c r="B2" s="66"/>
      <c r="C2" s="66"/>
      <c r="D2" s="403" t="s">
        <v>88</v>
      </c>
      <c r="E2" s="403"/>
      <c r="F2" s="403"/>
      <c r="G2" s="403"/>
      <c r="H2" s="403"/>
      <c r="I2" s="403"/>
      <c r="J2" s="403"/>
      <c r="K2" s="403"/>
      <c r="L2" s="403"/>
      <c r="M2" s="403"/>
      <c r="N2" s="403"/>
      <c r="O2" s="403"/>
      <c r="P2" s="403"/>
      <c r="Q2" s="403"/>
      <c r="R2" s="46"/>
      <c r="S2" s="46"/>
      <c r="T2" s="46"/>
    </row>
    <row r="3" spans="1:20">
      <c r="A3" s="46"/>
      <c r="B3" s="46"/>
      <c r="C3" s="46"/>
      <c r="D3" s="46"/>
      <c r="E3" s="46"/>
      <c r="F3" s="46"/>
      <c r="G3" s="46"/>
      <c r="H3" s="46"/>
      <c r="I3" s="46"/>
      <c r="J3" s="46"/>
      <c r="K3" s="46"/>
      <c r="L3" s="46"/>
      <c r="M3" s="48"/>
      <c r="N3" s="46"/>
      <c r="O3" s="48"/>
      <c r="P3" s="46"/>
      <c r="Q3" s="46"/>
      <c r="R3" s="46"/>
      <c r="S3" s="46"/>
      <c r="T3" s="46"/>
    </row>
    <row r="4" spans="1:20" ht="29.45" customHeight="1">
      <c r="A4" s="46"/>
      <c r="B4" s="201"/>
      <c r="C4" s="201"/>
      <c r="D4" s="404" t="s">
        <v>142</v>
      </c>
      <c r="E4" s="404"/>
      <c r="F4" s="404"/>
      <c r="G4" s="404"/>
      <c r="H4" s="404"/>
      <c r="I4" s="404"/>
      <c r="J4" s="404"/>
      <c r="K4" s="404"/>
      <c r="L4" s="404"/>
      <c r="M4" s="404"/>
      <c r="N4" s="404"/>
      <c r="O4" s="404"/>
      <c r="P4" s="404"/>
      <c r="Q4" s="404"/>
      <c r="R4" s="46"/>
      <c r="S4" s="46"/>
      <c r="T4" s="46"/>
    </row>
    <row r="5" spans="1:20" ht="15.75" thickBot="1">
      <c r="A5" s="407" t="s">
        <v>181</v>
      </c>
      <c r="B5" s="408"/>
      <c r="C5" s="46"/>
      <c r="D5" s="49">
        <f>+'Gerth Double'!A4</f>
        <v>500022</v>
      </c>
      <c r="E5" s="46"/>
      <c r="F5" s="46"/>
      <c r="G5" s="46"/>
      <c r="H5" s="46"/>
      <c r="I5" s="46"/>
      <c r="J5" s="46"/>
      <c r="K5" s="46"/>
      <c r="L5" s="46"/>
      <c r="M5" s="48"/>
      <c r="N5" s="46"/>
      <c r="O5" s="48"/>
      <c r="P5" s="50"/>
      <c r="Q5" s="50"/>
      <c r="R5" s="46"/>
      <c r="S5" s="46"/>
      <c r="T5" s="46"/>
    </row>
    <row r="6" spans="1:20">
      <c r="A6" s="46"/>
      <c r="B6" s="46"/>
      <c r="C6" s="46"/>
      <c r="D6" s="128" t="s">
        <v>198</v>
      </c>
      <c r="E6" s="129" t="s">
        <v>13</v>
      </c>
      <c r="F6" s="129" t="s">
        <v>98</v>
      </c>
      <c r="G6" s="129" t="s">
        <v>144</v>
      </c>
      <c r="H6" s="129" t="s">
        <v>143</v>
      </c>
      <c r="I6" s="129" t="s">
        <v>120</v>
      </c>
      <c r="J6" s="129" t="s">
        <v>14</v>
      </c>
      <c r="K6" s="129" t="s">
        <v>94</v>
      </c>
      <c r="L6" s="129" t="s">
        <v>94</v>
      </c>
      <c r="M6" s="129" t="s">
        <v>15</v>
      </c>
      <c r="N6" s="129" t="s">
        <v>108</v>
      </c>
      <c r="O6" s="129" t="s">
        <v>140</v>
      </c>
      <c r="P6" s="129" t="s">
        <v>110</v>
      </c>
      <c r="Q6" s="130" t="s">
        <v>139</v>
      </c>
      <c r="R6" s="46"/>
      <c r="S6" s="46"/>
      <c r="T6" s="46"/>
    </row>
    <row r="7" spans="1:20" ht="15.75" thickBot="1">
      <c r="A7" s="46" t="str">
        <f>+D6</f>
        <v>Series</v>
      </c>
      <c r="B7" s="46">
        <f>VLOOKUP($D$5,$D$8:$Q$71,1)</f>
        <v>500022</v>
      </c>
      <c r="C7" s="46" t="str">
        <f>+D7</f>
        <v>Type</v>
      </c>
      <c r="D7" s="131" t="s">
        <v>97</v>
      </c>
      <c r="E7" s="132" t="s">
        <v>1</v>
      </c>
      <c r="F7" s="132" t="s">
        <v>96</v>
      </c>
      <c r="G7" s="458" t="s">
        <v>1</v>
      </c>
      <c r="H7" s="458"/>
      <c r="I7" s="132" t="s">
        <v>32</v>
      </c>
      <c r="J7" s="132" t="s">
        <v>99</v>
      </c>
      <c r="K7" s="189" t="s">
        <v>1</v>
      </c>
      <c r="L7" s="132" t="s">
        <v>95</v>
      </c>
      <c r="M7" s="159" t="s">
        <v>180</v>
      </c>
      <c r="N7" s="458" t="s">
        <v>0</v>
      </c>
      <c r="O7" s="458"/>
      <c r="P7" s="458"/>
      <c r="Q7" s="459"/>
      <c r="R7" s="46"/>
      <c r="S7" s="46"/>
      <c r="T7" s="46"/>
    </row>
    <row r="8" spans="1:20">
      <c r="A8" s="46" t="str">
        <f>+E6</f>
        <v>Primary</v>
      </c>
      <c r="B8" s="48">
        <f>VLOOKUP($D$5,$D$8:$Q$71,2)</f>
        <v>230</v>
      </c>
      <c r="C8" s="46" t="str">
        <f>+E7</f>
        <v>Volt</v>
      </c>
      <c r="D8" s="99">
        <v>150122</v>
      </c>
      <c r="E8" s="133">
        <v>230</v>
      </c>
      <c r="F8" s="134">
        <v>2</v>
      </c>
      <c r="G8" s="135">
        <v>6</v>
      </c>
      <c r="H8" s="135">
        <v>6</v>
      </c>
      <c r="I8" s="111">
        <v>27.5</v>
      </c>
      <c r="J8" s="100">
        <v>0.33</v>
      </c>
      <c r="K8" s="101">
        <v>9.8999999999999986</v>
      </c>
      <c r="L8" s="249">
        <f>+K8/G8</f>
        <v>1.6499999999999997</v>
      </c>
      <c r="M8" s="102" t="s">
        <v>43</v>
      </c>
      <c r="N8" s="122"/>
      <c r="O8" s="43"/>
      <c r="P8" s="43"/>
      <c r="Q8" s="253">
        <f t="shared" ref="Q8:Q47" si="0">+O8+P8</f>
        <v>0</v>
      </c>
      <c r="R8" s="46"/>
      <c r="S8" s="46"/>
      <c r="T8" s="46"/>
    </row>
    <row r="9" spans="1:20">
      <c r="A9" s="46" t="str">
        <f>+F6</f>
        <v xml:space="preserve">Sec. Coils </v>
      </c>
      <c r="B9" s="48">
        <f>VLOOKUP($D$5,$D$8:$Q$71,3)</f>
        <v>2</v>
      </c>
      <c r="C9" s="46" t="str">
        <f>+F7</f>
        <v>Number</v>
      </c>
      <c r="D9" s="103">
        <v>150182</v>
      </c>
      <c r="E9" s="136">
        <v>230</v>
      </c>
      <c r="F9" s="137">
        <v>2</v>
      </c>
      <c r="G9" s="138">
        <v>9</v>
      </c>
      <c r="H9" s="138">
        <v>9</v>
      </c>
      <c r="I9" s="113">
        <v>18.3</v>
      </c>
      <c r="J9" s="104">
        <v>0.33</v>
      </c>
      <c r="K9" s="105">
        <v>14.85</v>
      </c>
      <c r="L9" s="250">
        <f>+K9/G9</f>
        <v>1.65</v>
      </c>
      <c r="M9" s="106" t="s">
        <v>44</v>
      </c>
      <c r="N9" s="123"/>
      <c r="O9" s="71"/>
      <c r="P9" s="71"/>
      <c r="Q9" s="254">
        <f t="shared" si="0"/>
        <v>0</v>
      </c>
      <c r="R9" s="46"/>
      <c r="S9" s="46"/>
      <c r="T9" s="46"/>
    </row>
    <row r="10" spans="1:20">
      <c r="A10" s="46" t="str">
        <f>+G6</f>
        <v>Secondary coil 1</v>
      </c>
      <c r="B10" s="48">
        <f>VLOOKUP($D$5,$D$8:$Q$71,4)</f>
        <v>15</v>
      </c>
      <c r="C10" s="46" t="str">
        <f>+G7</f>
        <v>Volt</v>
      </c>
      <c r="D10" s="103">
        <v>150242</v>
      </c>
      <c r="E10" s="136">
        <v>230</v>
      </c>
      <c r="F10" s="137">
        <v>2</v>
      </c>
      <c r="G10" s="138">
        <v>12</v>
      </c>
      <c r="H10" s="138">
        <v>12</v>
      </c>
      <c r="I10" s="113">
        <v>13.7</v>
      </c>
      <c r="J10" s="104">
        <v>0.33</v>
      </c>
      <c r="K10" s="105">
        <v>19.799999999999997</v>
      </c>
      <c r="L10" s="250">
        <f>+K10/G10</f>
        <v>1.6499999999999997</v>
      </c>
      <c r="M10" s="106" t="s">
        <v>45</v>
      </c>
      <c r="N10" s="282" t="s">
        <v>196</v>
      </c>
      <c r="O10" s="280"/>
      <c r="P10" s="280"/>
      <c r="Q10" s="254">
        <f t="shared" si="0"/>
        <v>0</v>
      </c>
      <c r="R10" s="46"/>
      <c r="S10" s="46"/>
      <c r="T10" s="46"/>
    </row>
    <row r="11" spans="1:20" ht="15.75" thickBot="1">
      <c r="A11" s="46" t="str">
        <f>+H6</f>
        <v>Secondary coil 2</v>
      </c>
      <c r="B11" s="48">
        <f>VLOOKUP($D$5,$D$8:$Q$71,5)</f>
        <v>15</v>
      </c>
      <c r="C11" s="46" t="str">
        <f>+G7</f>
        <v>Volt</v>
      </c>
      <c r="D11" s="107">
        <v>150302</v>
      </c>
      <c r="E11" s="139">
        <v>230</v>
      </c>
      <c r="F11" s="140">
        <v>2</v>
      </c>
      <c r="G11" s="141">
        <v>15</v>
      </c>
      <c r="H11" s="141">
        <v>15</v>
      </c>
      <c r="I11" s="115">
        <v>11</v>
      </c>
      <c r="J11" s="108">
        <v>0.33</v>
      </c>
      <c r="K11" s="105">
        <v>24.75</v>
      </c>
      <c r="L11" s="250">
        <f>+K11/G11</f>
        <v>1.65</v>
      </c>
      <c r="M11" s="110" t="s">
        <v>46</v>
      </c>
      <c r="N11" s="283" t="s">
        <v>196</v>
      </c>
      <c r="O11" s="281"/>
      <c r="P11" s="281"/>
      <c r="Q11" s="255">
        <f t="shared" si="0"/>
        <v>0</v>
      </c>
      <c r="R11" s="46"/>
      <c r="S11" s="46"/>
      <c r="T11" s="46"/>
    </row>
    <row r="12" spans="1:20">
      <c r="A12" s="46" t="str">
        <f>+I6</f>
        <v xml:space="preserve">Imax </v>
      </c>
      <c r="B12" s="48">
        <f>VLOOKUP($D$5,$D$8:$Q$71,6)</f>
        <v>2670</v>
      </c>
      <c r="C12" s="46" t="str">
        <f>+I7</f>
        <v>mA</v>
      </c>
      <c r="D12" s="99">
        <v>152122</v>
      </c>
      <c r="E12" s="133">
        <v>230</v>
      </c>
      <c r="F12" s="134">
        <v>2</v>
      </c>
      <c r="G12" s="135">
        <v>6</v>
      </c>
      <c r="H12" s="135">
        <v>6</v>
      </c>
      <c r="I12" s="111">
        <v>41.6</v>
      </c>
      <c r="J12" s="101">
        <v>0.5</v>
      </c>
      <c r="K12" s="101">
        <v>10.8</v>
      </c>
      <c r="L12" s="249">
        <f t="shared" ref="L12:L47" si="1">+K12/G12</f>
        <v>1.8</v>
      </c>
      <c r="M12" s="102" t="s">
        <v>54</v>
      </c>
      <c r="N12" s="187"/>
      <c r="O12" s="279"/>
      <c r="P12" s="279"/>
      <c r="Q12" s="253">
        <f t="shared" si="0"/>
        <v>0</v>
      </c>
      <c r="R12" s="46"/>
      <c r="S12" s="46"/>
      <c r="T12" s="46"/>
    </row>
    <row r="13" spans="1:20">
      <c r="A13" s="46" t="str">
        <f>+J6</f>
        <v>VA</v>
      </c>
      <c r="B13" s="48">
        <f>VLOOKUP($D$5,$D$8:$Q$71,7)</f>
        <v>80</v>
      </c>
      <c r="C13" s="46" t="str">
        <f>+J7</f>
        <v>V*A</v>
      </c>
      <c r="D13" s="103">
        <v>152182</v>
      </c>
      <c r="E13" s="136">
        <v>230</v>
      </c>
      <c r="F13" s="137">
        <v>2</v>
      </c>
      <c r="G13" s="138">
        <v>9</v>
      </c>
      <c r="H13" s="138">
        <v>9</v>
      </c>
      <c r="I13" s="113">
        <v>27.7</v>
      </c>
      <c r="J13" s="105">
        <v>0.5</v>
      </c>
      <c r="K13" s="105">
        <v>16.2</v>
      </c>
      <c r="L13" s="250">
        <f t="shared" si="1"/>
        <v>1.7999999999999998</v>
      </c>
      <c r="M13" s="106" t="s">
        <v>55</v>
      </c>
      <c r="N13" s="123"/>
      <c r="O13" s="71"/>
      <c r="P13" s="71"/>
      <c r="Q13" s="254">
        <f t="shared" si="0"/>
        <v>0</v>
      </c>
      <c r="R13" s="46"/>
      <c r="S13" s="46"/>
      <c r="T13" s="46"/>
    </row>
    <row r="14" spans="1:20">
      <c r="A14" s="46" t="str">
        <f>+K6</f>
        <v>no-load</v>
      </c>
      <c r="B14" s="48">
        <f>VLOOKUP($D$5,$D$8:$Q$71,8)</f>
        <v>16.7</v>
      </c>
      <c r="C14" s="46" t="str">
        <f>+K7</f>
        <v>Volt</v>
      </c>
      <c r="D14" s="103">
        <v>152242</v>
      </c>
      <c r="E14" s="136">
        <v>230</v>
      </c>
      <c r="F14" s="137">
        <v>2</v>
      </c>
      <c r="G14" s="138">
        <v>12</v>
      </c>
      <c r="H14" s="138">
        <v>12</v>
      </c>
      <c r="I14" s="113">
        <v>20.8</v>
      </c>
      <c r="J14" s="105">
        <v>0.5</v>
      </c>
      <c r="K14" s="105">
        <v>21.6</v>
      </c>
      <c r="L14" s="250">
        <f t="shared" si="1"/>
        <v>1.8</v>
      </c>
      <c r="M14" s="106" t="s">
        <v>56</v>
      </c>
      <c r="N14" s="123"/>
      <c r="O14" s="71"/>
      <c r="P14" s="71"/>
      <c r="Q14" s="254">
        <f t="shared" si="0"/>
        <v>0</v>
      </c>
      <c r="R14" s="46"/>
      <c r="S14" s="46"/>
      <c r="T14" s="46"/>
    </row>
    <row r="15" spans="1:20" ht="15.75" thickBot="1">
      <c r="A15" s="46" t="str">
        <f>+L6</f>
        <v>no-load</v>
      </c>
      <c r="B15" s="200">
        <f>VLOOKUP($D$5,$D$8:$Q$71,9)</f>
        <v>1.1133333333333333</v>
      </c>
      <c r="C15" s="46" t="str">
        <f>+L7</f>
        <v>factor</v>
      </c>
      <c r="D15" s="107">
        <v>152302</v>
      </c>
      <c r="E15" s="139">
        <v>230</v>
      </c>
      <c r="F15" s="140">
        <v>2</v>
      </c>
      <c r="G15" s="141">
        <v>15</v>
      </c>
      <c r="H15" s="141">
        <v>15</v>
      </c>
      <c r="I15" s="115">
        <v>16.600000000000001</v>
      </c>
      <c r="J15" s="109">
        <v>0.5</v>
      </c>
      <c r="K15" s="109">
        <v>27</v>
      </c>
      <c r="L15" s="251">
        <f t="shared" si="1"/>
        <v>1.8</v>
      </c>
      <c r="M15" s="110" t="s">
        <v>57</v>
      </c>
      <c r="N15" s="124"/>
      <c r="O15" s="73"/>
      <c r="P15" s="73"/>
      <c r="Q15" s="255">
        <f t="shared" si="0"/>
        <v>0</v>
      </c>
      <c r="R15" s="46"/>
      <c r="S15" s="46"/>
      <c r="T15" s="46"/>
    </row>
    <row r="16" spans="1:20">
      <c r="A16" s="46" t="str">
        <f>+M6</f>
        <v>Order No.</v>
      </c>
      <c r="B16" s="48" t="str">
        <f>VLOOKUP($D$5,$D$8:$Q$71,10)</f>
        <v>RKT 8015</v>
      </c>
      <c r="C16" s="46" t="str">
        <f>+M7</f>
        <v>Trafo</v>
      </c>
      <c r="D16" s="142">
        <v>304122</v>
      </c>
      <c r="E16" s="135">
        <v>230</v>
      </c>
      <c r="F16" s="134">
        <v>2</v>
      </c>
      <c r="G16" s="135">
        <v>6</v>
      </c>
      <c r="H16" s="135">
        <v>6</v>
      </c>
      <c r="I16" s="119">
        <v>150</v>
      </c>
      <c r="J16" s="111">
        <v>1.8</v>
      </c>
      <c r="K16" s="111">
        <v>9.9</v>
      </c>
      <c r="L16" s="249">
        <f t="shared" si="1"/>
        <v>1.6500000000000001</v>
      </c>
      <c r="M16" s="102" t="s">
        <v>24</v>
      </c>
      <c r="N16" s="125">
        <v>2530</v>
      </c>
      <c r="O16" s="43">
        <v>14.2</v>
      </c>
      <c r="P16" s="43">
        <v>12.4</v>
      </c>
      <c r="Q16" s="253">
        <f t="shared" si="0"/>
        <v>26.6</v>
      </c>
      <c r="R16" s="360"/>
      <c r="S16" s="260"/>
      <c r="T16" s="260"/>
    </row>
    <row r="17" spans="1:20">
      <c r="A17" s="46" t="str">
        <f>+N6</f>
        <v>Rp measured</v>
      </c>
      <c r="B17" s="48">
        <f>VLOOKUP($D$5,$D$8:$Q$71,11)</f>
        <v>24.7</v>
      </c>
      <c r="C17" s="46" t="str">
        <f>+N7</f>
        <v>Ohm</v>
      </c>
      <c r="D17" s="112">
        <v>304152</v>
      </c>
      <c r="E17" s="138">
        <v>230</v>
      </c>
      <c r="F17" s="137">
        <v>2</v>
      </c>
      <c r="G17" s="138">
        <v>7.5</v>
      </c>
      <c r="H17" s="138">
        <v>7.5</v>
      </c>
      <c r="I17" s="120">
        <v>120</v>
      </c>
      <c r="J17" s="113">
        <v>1.8</v>
      </c>
      <c r="K17" s="113">
        <v>12.4</v>
      </c>
      <c r="L17" s="250">
        <f t="shared" si="1"/>
        <v>1.6533333333333333</v>
      </c>
      <c r="M17" s="106" t="s">
        <v>25</v>
      </c>
      <c r="N17" s="126"/>
      <c r="O17" s="44"/>
      <c r="P17" s="44"/>
      <c r="Q17" s="254">
        <f t="shared" si="0"/>
        <v>0</v>
      </c>
      <c r="R17" s="46"/>
      <c r="S17" s="46"/>
      <c r="T17" s="46"/>
    </row>
    <row r="18" spans="1:20">
      <c r="A18" s="46" t="str">
        <f>+O6</f>
        <v>Rs1 measured</v>
      </c>
      <c r="B18" s="48">
        <f>VLOOKUP($D$5,$D$8:$Q$71,12)</f>
        <v>0.32</v>
      </c>
      <c r="C18" s="46" t="str">
        <f>+N7</f>
        <v>Ohm</v>
      </c>
      <c r="D18" s="112">
        <v>304182</v>
      </c>
      <c r="E18" s="138">
        <v>230</v>
      </c>
      <c r="F18" s="137">
        <v>2</v>
      </c>
      <c r="G18" s="138">
        <v>9</v>
      </c>
      <c r="H18" s="138">
        <v>9</v>
      </c>
      <c r="I18" s="120">
        <v>100</v>
      </c>
      <c r="J18" s="113">
        <v>1.8</v>
      </c>
      <c r="K18" s="113">
        <v>14.8</v>
      </c>
      <c r="L18" s="250">
        <f t="shared" si="1"/>
        <v>1.6444444444444446</v>
      </c>
      <c r="M18" s="106" t="s">
        <v>26</v>
      </c>
      <c r="N18" s="126"/>
      <c r="O18" s="44"/>
      <c r="P18" s="44"/>
      <c r="Q18" s="254">
        <f t="shared" si="0"/>
        <v>0</v>
      </c>
      <c r="R18" s="46"/>
      <c r="S18" s="46"/>
      <c r="T18" s="46"/>
    </row>
    <row r="19" spans="1:20">
      <c r="A19" s="46" t="str">
        <f>+P6</f>
        <v>Rs2 measured</v>
      </c>
      <c r="B19" s="48">
        <f>VLOOKUP($D$5,$D$8:$Q$71,13)</f>
        <v>0.32</v>
      </c>
      <c r="C19" s="46" t="str">
        <f>+N7</f>
        <v>Ohm</v>
      </c>
      <c r="D19" s="112">
        <v>304212</v>
      </c>
      <c r="E19" s="138">
        <v>230</v>
      </c>
      <c r="F19" s="137">
        <v>2</v>
      </c>
      <c r="G19" s="138">
        <v>10.5</v>
      </c>
      <c r="H19" s="138">
        <v>10.5</v>
      </c>
      <c r="I19" s="120">
        <v>85</v>
      </c>
      <c r="J19" s="113">
        <v>1.8</v>
      </c>
      <c r="K19" s="113">
        <v>17.3</v>
      </c>
      <c r="L19" s="250">
        <f t="shared" si="1"/>
        <v>1.6476190476190478</v>
      </c>
      <c r="M19" s="106" t="s">
        <v>27</v>
      </c>
      <c r="N19" s="126"/>
      <c r="O19" s="44"/>
      <c r="P19" s="44"/>
      <c r="Q19" s="254">
        <f t="shared" si="0"/>
        <v>0</v>
      </c>
      <c r="R19" s="46"/>
      <c r="S19" s="46"/>
      <c r="T19" s="46"/>
    </row>
    <row r="20" spans="1:20">
      <c r="A20" s="46" t="str">
        <f>+Q6</f>
        <v>Rs</v>
      </c>
      <c r="B20" s="48">
        <f>VLOOKUP($D$5,$D$8:$Q$71,14)</f>
        <v>0.64</v>
      </c>
      <c r="C20" s="46" t="str">
        <f>+N7</f>
        <v>Ohm</v>
      </c>
      <c r="D20" s="112">
        <v>304242</v>
      </c>
      <c r="E20" s="138">
        <v>230</v>
      </c>
      <c r="F20" s="137">
        <v>2</v>
      </c>
      <c r="G20" s="138">
        <v>12</v>
      </c>
      <c r="H20" s="138">
        <v>12</v>
      </c>
      <c r="I20" s="120">
        <v>75</v>
      </c>
      <c r="J20" s="113">
        <v>1.8</v>
      </c>
      <c r="K20" s="113">
        <v>19.8</v>
      </c>
      <c r="L20" s="250">
        <f t="shared" si="1"/>
        <v>1.6500000000000001</v>
      </c>
      <c r="M20" s="106" t="s">
        <v>28</v>
      </c>
      <c r="N20" s="126"/>
      <c r="O20" s="44"/>
      <c r="P20" s="44"/>
      <c r="Q20" s="254">
        <f t="shared" si="0"/>
        <v>0</v>
      </c>
      <c r="R20" s="46"/>
      <c r="S20" s="46"/>
      <c r="T20" s="46"/>
    </row>
    <row r="21" spans="1:20">
      <c r="A21" s="46"/>
      <c r="B21" s="46"/>
      <c r="C21" s="46"/>
      <c r="D21" s="112">
        <v>304302</v>
      </c>
      <c r="E21" s="138">
        <v>230</v>
      </c>
      <c r="F21" s="137">
        <v>2</v>
      </c>
      <c r="G21" s="138">
        <v>15</v>
      </c>
      <c r="H21" s="138">
        <v>15</v>
      </c>
      <c r="I21" s="120">
        <v>60</v>
      </c>
      <c r="J21" s="113">
        <v>1.8</v>
      </c>
      <c r="K21" s="113">
        <v>24.7</v>
      </c>
      <c r="L21" s="250">
        <f t="shared" si="1"/>
        <v>1.6466666666666667</v>
      </c>
      <c r="M21" s="106" t="s">
        <v>29</v>
      </c>
      <c r="N21" s="126"/>
      <c r="O21" s="44"/>
      <c r="P21" s="44"/>
      <c r="Q21" s="254">
        <f t="shared" si="0"/>
        <v>0</v>
      </c>
      <c r="R21" s="46"/>
      <c r="S21" s="46"/>
      <c r="T21" s="46"/>
    </row>
    <row r="22" spans="1:20">
      <c r="A22" s="46"/>
      <c r="B22" s="46"/>
      <c r="C22" s="46"/>
      <c r="D22" s="112">
        <v>304362</v>
      </c>
      <c r="E22" s="138">
        <v>230</v>
      </c>
      <c r="F22" s="137">
        <v>2</v>
      </c>
      <c r="G22" s="138">
        <v>18</v>
      </c>
      <c r="H22" s="138">
        <v>18</v>
      </c>
      <c r="I22" s="120">
        <v>50</v>
      </c>
      <c r="J22" s="113">
        <v>1.8</v>
      </c>
      <c r="K22" s="113">
        <v>29.7</v>
      </c>
      <c r="L22" s="250">
        <f t="shared" si="1"/>
        <v>1.65</v>
      </c>
      <c r="M22" s="106" t="s">
        <v>30</v>
      </c>
      <c r="N22" s="126"/>
      <c r="O22" s="44"/>
      <c r="P22" s="44"/>
      <c r="Q22" s="254">
        <f t="shared" si="0"/>
        <v>0</v>
      </c>
      <c r="R22" s="46"/>
      <c r="S22" s="46"/>
      <c r="T22" s="46"/>
    </row>
    <row r="23" spans="1:20" ht="15.75" thickBot="1">
      <c r="A23" s="46"/>
      <c r="B23" s="46"/>
      <c r="C23" s="46"/>
      <c r="D23" s="114">
        <v>304482</v>
      </c>
      <c r="E23" s="141">
        <v>230</v>
      </c>
      <c r="F23" s="140">
        <v>2</v>
      </c>
      <c r="G23" s="141">
        <v>24</v>
      </c>
      <c r="H23" s="141">
        <v>24</v>
      </c>
      <c r="I23" s="121">
        <v>37</v>
      </c>
      <c r="J23" s="115">
        <v>1.8</v>
      </c>
      <c r="K23" s="115">
        <v>39.6</v>
      </c>
      <c r="L23" s="251">
        <f t="shared" si="1"/>
        <v>1.6500000000000001</v>
      </c>
      <c r="M23" s="110" t="s">
        <v>31</v>
      </c>
      <c r="N23" s="127"/>
      <c r="O23" s="45"/>
      <c r="P23" s="45"/>
      <c r="Q23" s="255">
        <f t="shared" si="0"/>
        <v>0</v>
      </c>
      <c r="R23" s="46"/>
      <c r="S23" s="46"/>
      <c r="T23" s="46"/>
    </row>
    <row r="24" spans="1:20">
      <c r="A24" s="46"/>
      <c r="B24" s="46"/>
      <c r="C24" s="46"/>
      <c r="D24" s="116">
        <v>387122</v>
      </c>
      <c r="E24" s="135">
        <v>230</v>
      </c>
      <c r="F24" s="134">
        <v>2</v>
      </c>
      <c r="G24" s="135">
        <v>6</v>
      </c>
      <c r="H24" s="135">
        <v>6</v>
      </c>
      <c r="I24" s="119">
        <v>300</v>
      </c>
      <c r="J24" s="111">
        <v>3.6</v>
      </c>
      <c r="K24" s="111">
        <v>8.3000000000000007</v>
      </c>
      <c r="L24" s="249">
        <f t="shared" si="1"/>
        <v>1.3833333333333335</v>
      </c>
      <c r="M24" s="102" t="s">
        <v>66</v>
      </c>
      <c r="N24" s="125"/>
      <c r="O24" s="43"/>
      <c r="P24" s="43"/>
      <c r="Q24" s="253">
        <f t="shared" si="0"/>
        <v>0</v>
      </c>
      <c r="R24" s="46"/>
      <c r="S24" s="46"/>
      <c r="T24" s="46"/>
    </row>
    <row r="25" spans="1:20">
      <c r="A25" s="46"/>
      <c r="B25" s="46"/>
      <c r="C25" s="46"/>
      <c r="D25" s="117">
        <v>387152</v>
      </c>
      <c r="E25" s="138">
        <v>230</v>
      </c>
      <c r="F25" s="137">
        <v>2</v>
      </c>
      <c r="G25" s="138">
        <v>7.5</v>
      </c>
      <c r="H25" s="138">
        <v>7.5</v>
      </c>
      <c r="I25" s="120">
        <v>240</v>
      </c>
      <c r="J25" s="113">
        <v>3.6</v>
      </c>
      <c r="K25" s="113">
        <v>10.4</v>
      </c>
      <c r="L25" s="250">
        <f t="shared" si="1"/>
        <v>1.3866666666666667</v>
      </c>
      <c r="M25" s="106" t="s">
        <v>67</v>
      </c>
      <c r="N25" s="126"/>
      <c r="O25" s="44"/>
      <c r="P25" s="44"/>
      <c r="Q25" s="254">
        <f t="shared" si="0"/>
        <v>0</v>
      </c>
      <c r="R25" s="46"/>
      <c r="S25" s="46"/>
      <c r="T25" s="46"/>
    </row>
    <row r="26" spans="1:20">
      <c r="A26" s="46"/>
      <c r="B26" s="46"/>
      <c r="C26" s="46"/>
      <c r="D26" s="117">
        <v>387182</v>
      </c>
      <c r="E26" s="138">
        <v>230</v>
      </c>
      <c r="F26" s="137">
        <v>2</v>
      </c>
      <c r="G26" s="138">
        <v>9</v>
      </c>
      <c r="H26" s="138">
        <v>9</v>
      </c>
      <c r="I26" s="120">
        <v>200</v>
      </c>
      <c r="J26" s="113">
        <v>3.6</v>
      </c>
      <c r="K26" s="113">
        <v>12.5</v>
      </c>
      <c r="L26" s="250">
        <f t="shared" si="1"/>
        <v>1.3888888888888888</v>
      </c>
      <c r="M26" s="106" t="s">
        <v>68</v>
      </c>
      <c r="N26" s="126"/>
      <c r="O26" s="44"/>
      <c r="P26" s="44"/>
      <c r="Q26" s="254">
        <f t="shared" si="0"/>
        <v>0</v>
      </c>
      <c r="R26" s="46"/>
      <c r="S26" s="46"/>
      <c r="T26" s="46"/>
    </row>
    <row r="27" spans="1:20">
      <c r="A27" s="46"/>
      <c r="B27" s="46"/>
      <c r="C27" s="46"/>
      <c r="D27" s="117">
        <v>387242</v>
      </c>
      <c r="E27" s="138">
        <v>230</v>
      </c>
      <c r="F27" s="137">
        <v>2</v>
      </c>
      <c r="G27" s="138">
        <v>12</v>
      </c>
      <c r="H27" s="138">
        <v>12</v>
      </c>
      <c r="I27" s="120">
        <v>150</v>
      </c>
      <c r="J27" s="113">
        <v>3.6</v>
      </c>
      <c r="K27" s="113">
        <v>16.7</v>
      </c>
      <c r="L27" s="250">
        <f t="shared" si="1"/>
        <v>1.3916666666666666</v>
      </c>
      <c r="M27" s="106" t="s">
        <v>69</v>
      </c>
      <c r="N27" s="126"/>
      <c r="O27" s="44"/>
      <c r="P27" s="44"/>
      <c r="Q27" s="254">
        <f t="shared" si="0"/>
        <v>0</v>
      </c>
      <c r="R27" s="46"/>
      <c r="S27" s="46"/>
      <c r="T27" s="46"/>
    </row>
    <row r="28" spans="1:20">
      <c r="A28" s="46"/>
      <c r="B28" s="46"/>
      <c r="C28" s="46"/>
      <c r="D28" s="117">
        <v>387302</v>
      </c>
      <c r="E28" s="138">
        <v>230</v>
      </c>
      <c r="F28" s="137">
        <v>2</v>
      </c>
      <c r="G28" s="138">
        <v>15</v>
      </c>
      <c r="H28" s="138">
        <v>15</v>
      </c>
      <c r="I28" s="120">
        <v>120</v>
      </c>
      <c r="J28" s="113">
        <v>3.6</v>
      </c>
      <c r="K28" s="113">
        <v>20.9</v>
      </c>
      <c r="L28" s="250">
        <f t="shared" si="1"/>
        <v>1.3933333333333333</v>
      </c>
      <c r="M28" s="106" t="s">
        <v>70</v>
      </c>
      <c r="N28" s="126"/>
      <c r="O28" s="44"/>
      <c r="P28" s="44"/>
      <c r="Q28" s="254">
        <f t="shared" si="0"/>
        <v>0</v>
      </c>
      <c r="R28" s="46"/>
      <c r="S28" s="46"/>
      <c r="T28" s="46"/>
    </row>
    <row r="29" spans="1:20">
      <c r="A29" s="46"/>
      <c r="B29" s="46"/>
      <c r="C29" s="46"/>
      <c r="D29" s="117">
        <v>387362</v>
      </c>
      <c r="E29" s="138">
        <v>230</v>
      </c>
      <c r="F29" s="137">
        <v>2</v>
      </c>
      <c r="G29" s="138">
        <v>18</v>
      </c>
      <c r="H29" s="138">
        <v>18</v>
      </c>
      <c r="I29" s="120">
        <v>100</v>
      </c>
      <c r="J29" s="113">
        <v>3.6</v>
      </c>
      <c r="K29" s="113">
        <v>25</v>
      </c>
      <c r="L29" s="250">
        <f t="shared" si="1"/>
        <v>1.3888888888888888</v>
      </c>
      <c r="M29" s="106" t="s">
        <v>71</v>
      </c>
      <c r="N29" s="126"/>
      <c r="O29" s="44"/>
      <c r="P29" s="44"/>
      <c r="Q29" s="254">
        <f t="shared" si="0"/>
        <v>0</v>
      </c>
      <c r="R29" s="46"/>
      <c r="S29" s="46"/>
      <c r="T29" s="46"/>
    </row>
    <row r="30" spans="1:20">
      <c r="A30" s="46"/>
      <c r="B30" s="46"/>
      <c r="C30" s="46"/>
      <c r="D30" s="117">
        <v>387482</v>
      </c>
      <c r="E30" s="138">
        <v>230</v>
      </c>
      <c r="F30" s="137">
        <v>2</v>
      </c>
      <c r="G30" s="138">
        <v>24</v>
      </c>
      <c r="H30" s="138">
        <v>24</v>
      </c>
      <c r="I30" s="120">
        <v>75</v>
      </c>
      <c r="J30" s="113">
        <v>3.6</v>
      </c>
      <c r="K30" s="113">
        <v>33.4</v>
      </c>
      <c r="L30" s="250">
        <f t="shared" si="1"/>
        <v>1.3916666666666666</v>
      </c>
      <c r="M30" s="106" t="s">
        <v>72</v>
      </c>
      <c r="N30" s="126"/>
      <c r="O30" s="44"/>
      <c r="P30" s="44"/>
      <c r="Q30" s="254">
        <f t="shared" si="0"/>
        <v>0</v>
      </c>
      <c r="R30" s="46"/>
      <c r="S30" s="46"/>
      <c r="T30" s="46"/>
    </row>
    <row r="31" spans="1:20" ht="15.75" thickBot="1">
      <c r="A31" s="46"/>
      <c r="B31" s="46"/>
      <c r="C31" s="46"/>
      <c r="D31" s="118">
        <v>387602</v>
      </c>
      <c r="E31" s="141">
        <v>230</v>
      </c>
      <c r="F31" s="140">
        <v>2</v>
      </c>
      <c r="G31" s="141">
        <v>30</v>
      </c>
      <c r="H31" s="141">
        <v>30</v>
      </c>
      <c r="I31" s="121">
        <v>60</v>
      </c>
      <c r="J31" s="115">
        <v>3.6</v>
      </c>
      <c r="K31" s="115">
        <v>41.7</v>
      </c>
      <c r="L31" s="251">
        <f t="shared" si="1"/>
        <v>1.3900000000000001</v>
      </c>
      <c r="M31" s="110" t="s">
        <v>73</v>
      </c>
      <c r="N31" s="127"/>
      <c r="O31" s="45"/>
      <c r="P31" s="45"/>
      <c r="Q31" s="255">
        <f t="shared" si="0"/>
        <v>0</v>
      </c>
      <c r="R31" s="46"/>
      <c r="S31" s="46"/>
      <c r="T31" s="46"/>
    </row>
    <row r="32" spans="1:20">
      <c r="A32" s="46"/>
      <c r="B32" s="46"/>
      <c r="C32" s="46"/>
      <c r="D32" s="116">
        <v>421122</v>
      </c>
      <c r="E32" s="135">
        <v>230</v>
      </c>
      <c r="F32" s="134">
        <v>2</v>
      </c>
      <c r="G32" s="135">
        <v>6</v>
      </c>
      <c r="H32" s="135">
        <v>6</v>
      </c>
      <c r="I32" s="119">
        <v>400</v>
      </c>
      <c r="J32" s="111">
        <v>4.8</v>
      </c>
      <c r="K32" s="111">
        <v>7.8</v>
      </c>
      <c r="L32" s="249">
        <f t="shared" si="1"/>
        <v>1.3</v>
      </c>
      <c r="M32" s="102" t="s">
        <v>80</v>
      </c>
      <c r="N32" s="125"/>
      <c r="O32" s="43"/>
      <c r="P32" s="43"/>
      <c r="Q32" s="253">
        <f t="shared" si="0"/>
        <v>0</v>
      </c>
      <c r="R32" s="46"/>
      <c r="S32" s="46"/>
      <c r="T32" s="46"/>
    </row>
    <row r="33" spans="1:20">
      <c r="A33" s="46"/>
      <c r="B33" s="46"/>
      <c r="C33" s="46"/>
      <c r="D33" s="117">
        <v>421152</v>
      </c>
      <c r="E33" s="138">
        <v>230</v>
      </c>
      <c r="F33" s="137">
        <v>2</v>
      </c>
      <c r="G33" s="138">
        <v>7.5</v>
      </c>
      <c r="H33" s="138">
        <v>7.5</v>
      </c>
      <c r="I33" s="120">
        <v>320</v>
      </c>
      <c r="J33" s="113">
        <v>4.8</v>
      </c>
      <c r="K33" s="113">
        <v>9.8000000000000007</v>
      </c>
      <c r="L33" s="250">
        <f t="shared" si="1"/>
        <v>1.3066666666666669</v>
      </c>
      <c r="M33" s="106" t="s">
        <v>81</v>
      </c>
      <c r="N33" s="126"/>
      <c r="O33" s="44"/>
      <c r="P33" s="44"/>
      <c r="Q33" s="254">
        <f t="shared" si="0"/>
        <v>0</v>
      </c>
      <c r="R33" s="46"/>
      <c r="S33" s="46"/>
      <c r="T33" s="46"/>
    </row>
    <row r="34" spans="1:20">
      <c r="A34" s="46"/>
      <c r="B34" s="46"/>
      <c r="C34" s="46"/>
      <c r="D34" s="117">
        <v>421182</v>
      </c>
      <c r="E34" s="138">
        <v>230</v>
      </c>
      <c r="F34" s="137">
        <v>2</v>
      </c>
      <c r="G34" s="138">
        <v>9</v>
      </c>
      <c r="H34" s="138">
        <v>9</v>
      </c>
      <c r="I34" s="120">
        <v>266</v>
      </c>
      <c r="J34" s="113">
        <v>4.8</v>
      </c>
      <c r="K34" s="113">
        <v>11.7</v>
      </c>
      <c r="L34" s="250">
        <f t="shared" si="1"/>
        <v>1.2999999999999998</v>
      </c>
      <c r="M34" s="106" t="s">
        <v>82</v>
      </c>
      <c r="N34" s="126">
        <v>880</v>
      </c>
      <c r="O34" s="44">
        <v>4.9000000000000004</v>
      </c>
      <c r="P34" s="44">
        <v>5</v>
      </c>
      <c r="Q34" s="254">
        <f t="shared" si="0"/>
        <v>9.9</v>
      </c>
      <c r="R34" s="46"/>
      <c r="S34" s="46"/>
      <c r="T34" s="46"/>
    </row>
    <row r="35" spans="1:20">
      <c r="A35" s="46"/>
      <c r="B35" s="46"/>
      <c r="C35" s="46"/>
      <c r="D35" s="117">
        <v>421242</v>
      </c>
      <c r="E35" s="138">
        <v>230</v>
      </c>
      <c r="F35" s="137">
        <v>2</v>
      </c>
      <c r="G35" s="138">
        <v>12</v>
      </c>
      <c r="H35" s="138">
        <v>12</v>
      </c>
      <c r="I35" s="120">
        <v>200</v>
      </c>
      <c r="J35" s="113">
        <v>4.8</v>
      </c>
      <c r="K35" s="113">
        <v>15.6</v>
      </c>
      <c r="L35" s="250">
        <f t="shared" si="1"/>
        <v>1.3</v>
      </c>
      <c r="M35" s="106" t="s">
        <v>83</v>
      </c>
      <c r="N35" s="126"/>
      <c r="O35" s="44"/>
      <c r="P35" s="44"/>
      <c r="Q35" s="254">
        <f t="shared" si="0"/>
        <v>0</v>
      </c>
      <c r="R35" s="46"/>
      <c r="S35" s="46"/>
      <c r="T35" s="46"/>
    </row>
    <row r="36" spans="1:20">
      <c r="A36" s="46"/>
      <c r="B36" s="46"/>
      <c r="C36" s="46"/>
      <c r="D36" s="117">
        <v>421302</v>
      </c>
      <c r="E36" s="138">
        <v>230</v>
      </c>
      <c r="F36" s="137">
        <v>2</v>
      </c>
      <c r="G36" s="138">
        <v>15</v>
      </c>
      <c r="H36" s="138">
        <v>15</v>
      </c>
      <c r="I36" s="120">
        <v>160</v>
      </c>
      <c r="J36" s="113">
        <v>4.8</v>
      </c>
      <c r="K36" s="113">
        <v>19.5</v>
      </c>
      <c r="L36" s="250">
        <f t="shared" si="1"/>
        <v>1.3</v>
      </c>
      <c r="M36" s="106" t="s">
        <v>84</v>
      </c>
      <c r="N36" s="126"/>
      <c r="O36" s="44"/>
      <c r="P36" s="44"/>
      <c r="Q36" s="254">
        <f t="shared" si="0"/>
        <v>0</v>
      </c>
      <c r="R36" s="46"/>
      <c r="S36" s="46"/>
      <c r="T36" s="46"/>
    </row>
    <row r="37" spans="1:20">
      <c r="A37" s="46"/>
      <c r="B37" s="46"/>
      <c r="C37" s="46"/>
      <c r="D37" s="117">
        <v>421362</v>
      </c>
      <c r="E37" s="138">
        <v>230</v>
      </c>
      <c r="F37" s="137">
        <v>2</v>
      </c>
      <c r="G37" s="138">
        <v>18</v>
      </c>
      <c r="H37" s="138">
        <v>18</v>
      </c>
      <c r="I37" s="120">
        <v>133</v>
      </c>
      <c r="J37" s="113">
        <v>4.8</v>
      </c>
      <c r="K37" s="113">
        <v>23.4</v>
      </c>
      <c r="L37" s="250">
        <f t="shared" si="1"/>
        <v>1.2999999999999998</v>
      </c>
      <c r="M37" s="106" t="s">
        <v>85</v>
      </c>
      <c r="N37" s="126"/>
      <c r="O37" s="44"/>
      <c r="P37" s="44"/>
      <c r="Q37" s="254">
        <f t="shared" si="0"/>
        <v>0</v>
      </c>
      <c r="R37" s="46"/>
      <c r="S37" s="46"/>
      <c r="T37" s="46"/>
    </row>
    <row r="38" spans="1:20">
      <c r="A38" s="46"/>
      <c r="B38" s="46"/>
      <c r="C38" s="46"/>
      <c r="D38" s="117">
        <v>421482</v>
      </c>
      <c r="E38" s="138">
        <v>230</v>
      </c>
      <c r="F38" s="137">
        <v>2</v>
      </c>
      <c r="G38" s="138">
        <v>24</v>
      </c>
      <c r="H38" s="138">
        <v>24</v>
      </c>
      <c r="I38" s="120">
        <v>100</v>
      </c>
      <c r="J38" s="113">
        <v>4.8</v>
      </c>
      <c r="K38" s="113">
        <v>31.2</v>
      </c>
      <c r="L38" s="250">
        <f t="shared" si="1"/>
        <v>1.3</v>
      </c>
      <c r="M38" s="106" t="s">
        <v>86</v>
      </c>
      <c r="N38" s="126"/>
      <c r="O38" s="44"/>
      <c r="P38" s="44"/>
      <c r="Q38" s="254">
        <f t="shared" si="0"/>
        <v>0</v>
      </c>
      <c r="R38" s="46"/>
      <c r="S38" s="46"/>
      <c r="T38" s="46"/>
    </row>
    <row r="39" spans="1:20" ht="15.75" thickBot="1">
      <c r="A39" s="46"/>
      <c r="B39" s="46"/>
      <c r="C39" s="46"/>
      <c r="D39" s="118">
        <v>421602</v>
      </c>
      <c r="E39" s="141">
        <v>230</v>
      </c>
      <c r="F39" s="140">
        <v>2</v>
      </c>
      <c r="G39" s="141">
        <v>30</v>
      </c>
      <c r="H39" s="141">
        <v>30</v>
      </c>
      <c r="I39" s="121">
        <v>80</v>
      </c>
      <c r="J39" s="115">
        <v>4.8</v>
      </c>
      <c r="K39" s="115">
        <v>39</v>
      </c>
      <c r="L39" s="251">
        <f t="shared" si="1"/>
        <v>1.3</v>
      </c>
      <c r="M39" s="110" t="s">
        <v>87</v>
      </c>
      <c r="N39" s="127"/>
      <c r="O39" s="45"/>
      <c r="P39" s="45"/>
      <c r="Q39" s="255">
        <f t="shared" si="0"/>
        <v>0</v>
      </c>
      <c r="R39" s="46"/>
      <c r="S39" s="46"/>
      <c r="T39" s="46"/>
    </row>
    <row r="40" spans="1:20">
      <c r="A40" s="46"/>
      <c r="B40" s="46"/>
      <c r="C40" s="46"/>
      <c r="D40" s="116">
        <v>481222</v>
      </c>
      <c r="E40" s="135">
        <v>230</v>
      </c>
      <c r="F40" s="134">
        <v>2</v>
      </c>
      <c r="G40" s="135">
        <v>6</v>
      </c>
      <c r="H40" s="135">
        <v>6</v>
      </c>
      <c r="I40" s="363">
        <v>833</v>
      </c>
      <c r="J40" s="366">
        <v>10</v>
      </c>
      <c r="K40" s="111">
        <v>7.8</v>
      </c>
      <c r="L40" s="249">
        <f t="shared" si="1"/>
        <v>1.3</v>
      </c>
      <c r="M40" s="102" t="s">
        <v>100</v>
      </c>
      <c r="N40" s="125"/>
      <c r="O40" s="43"/>
      <c r="P40" s="43"/>
      <c r="Q40" s="253">
        <f t="shared" si="0"/>
        <v>0</v>
      </c>
      <c r="R40" s="46"/>
      <c r="S40" s="46"/>
      <c r="T40" s="46"/>
    </row>
    <row r="41" spans="1:20">
      <c r="A41" s="46"/>
      <c r="B41" s="46"/>
      <c r="C41" s="46"/>
      <c r="D41" s="117">
        <v>481522</v>
      </c>
      <c r="E41" s="138">
        <v>230</v>
      </c>
      <c r="F41" s="137">
        <v>2</v>
      </c>
      <c r="G41" s="138">
        <v>7.5</v>
      </c>
      <c r="H41" s="138">
        <v>7.5</v>
      </c>
      <c r="I41" s="364">
        <v>666</v>
      </c>
      <c r="J41" s="367">
        <v>10</v>
      </c>
      <c r="K41" s="113">
        <v>9.8000000000000007</v>
      </c>
      <c r="L41" s="250">
        <f t="shared" si="1"/>
        <v>1.3066666666666669</v>
      </c>
      <c r="M41" s="106" t="s">
        <v>101</v>
      </c>
      <c r="N41" s="126"/>
      <c r="O41" s="44"/>
      <c r="P41" s="44"/>
      <c r="Q41" s="254">
        <f t="shared" si="0"/>
        <v>0</v>
      </c>
      <c r="R41" s="46"/>
      <c r="S41" s="46"/>
      <c r="T41" s="46"/>
    </row>
    <row r="42" spans="1:20">
      <c r="A42" s="46"/>
      <c r="B42" s="46"/>
      <c r="C42" s="46"/>
      <c r="D42" s="117">
        <v>481822</v>
      </c>
      <c r="E42" s="138">
        <v>230</v>
      </c>
      <c r="F42" s="137">
        <v>2</v>
      </c>
      <c r="G42" s="138">
        <v>9</v>
      </c>
      <c r="H42" s="138">
        <v>9</v>
      </c>
      <c r="I42" s="364">
        <v>555</v>
      </c>
      <c r="J42" s="367">
        <v>10</v>
      </c>
      <c r="K42" s="113">
        <v>11.7</v>
      </c>
      <c r="L42" s="250">
        <f t="shared" si="1"/>
        <v>1.2999999999999998</v>
      </c>
      <c r="M42" s="106" t="s">
        <v>102</v>
      </c>
      <c r="N42" s="126"/>
      <c r="O42" s="44"/>
      <c r="P42" s="44"/>
      <c r="Q42" s="254">
        <f t="shared" si="0"/>
        <v>0</v>
      </c>
      <c r="R42" s="46"/>
      <c r="S42" s="46"/>
      <c r="T42" s="46"/>
    </row>
    <row r="43" spans="1:20">
      <c r="A43" s="46"/>
      <c r="B43" s="46"/>
      <c r="C43" s="46"/>
      <c r="D43" s="117">
        <v>482422</v>
      </c>
      <c r="E43" s="138">
        <v>230</v>
      </c>
      <c r="F43" s="137">
        <v>2</v>
      </c>
      <c r="G43" s="138">
        <v>12</v>
      </c>
      <c r="H43" s="138">
        <v>12</v>
      </c>
      <c r="I43" s="364">
        <v>416</v>
      </c>
      <c r="J43" s="367">
        <v>10</v>
      </c>
      <c r="K43" s="113">
        <v>15.6</v>
      </c>
      <c r="L43" s="250">
        <f t="shared" si="1"/>
        <v>1.3</v>
      </c>
      <c r="M43" s="106" t="s">
        <v>103</v>
      </c>
      <c r="N43" s="126"/>
      <c r="O43" s="44"/>
      <c r="P43" s="44"/>
      <c r="Q43" s="254">
        <f t="shared" si="0"/>
        <v>0</v>
      </c>
      <c r="R43" s="46"/>
      <c r="S43" s="46"/>
      <c r="T43" s="46"/>
    </row>
    <row r="44" spans="1:20">
      <c r="A44" s="46"/>
      <c r="B44" s="46"/>
      <c r="C44" s="46"/>
      <c r="D44" s="117">
        <v>483022</v>
      </c>
      <c r="E44" s="138">
        <v>230</v>
      </c>
      <c r="F44" s="137">
        <v>2</v>
      </c>
      <c r="G44" s="138">
        <v>15</v>
      </c>
      <c r="H44" s="138">
        <v>15</v>
      </c>
      <c r="I44" s="364">
        <v>333</v>
      </c>
      <c r="J44" s="367">
        <v>10</v>
      </c>
      <c r="K44" s="113">
        <v>19.5</v>
      </c>
      <c r="L44" s="250">
        <f t="shared" si="1"/>
        <v>1.3</v>
      </c>
      <c r="M44" s="106" t="s">
        <v>104</v>
      </c>
      <c r="N44" s="126"/>
      <c r="O44" s="44"/>
      <c r="P44" s="44"/>
      <c r="Q44" s="254">
        <f t="shared" si="0"/>
        <v>0</v>
      </c>
      <c r="R44" s="46"/>
      <c r="S44" s="46"/>
      <c r="T44" s="46"/>
    </row>
    <row r="45" spans="1:20">
      <c r="A45" s="46"/>
      <c r="B45" s="46"/>
      <c r="C45" s="46"/>
      <c r="D45" s="117">
        <v>483622</v>
      </c>
      <c r="E45" s="138">
        <v>230</v>
      </c>
      <c r="F45" s="137">
        <v>2</v>
      </c>
      <c r="G45" s="138">
        <v>18</v>
      </c>
      <c r="H45" s="138">
        <v>18</v>
      </c>
      <c r="I45" s="364">
        <v>277</v>
      </c>
      <c r="J45" s="367">
        <v>10</v>
      </c>
      <c r="K45" s="113">
        <v>23.4</v>
      </c>
      <c r="L45" s="250">
        <f t="shared" si="1"/>
        <v>1.2999999999999998</v>
      </c>
      <c r="M45" s="106" t="s">
        <v>105</v>
      </c>
      <c r="N45" s="126"/>
      <c r="O45" s="44"/>
      <c r="P45" s="44"/>
      <c r="Q45" s="254">
        <f t="shared" si="0"/>
        <v>0</v>
      </c>
      <c r="R45" s="46"/>
      <c r="S45" s="46"/>
      <c r="T45" s="46"/>
    </row>
    <row r="46" spans="1:20">
      <c r="A46" s="46"/>
      <c r="B46" s="46"/>
      <c r="C46" s="46"/>
      <c r="D46" s="117">
        <v>484822</v>
      </c>
      <c r="E46" s="138">
        <v>230</v>
      </c>
      <c r="F46" s="137">
        <v>2</v>
      </c>
      <c r="G46" s="138">
        <v>24</v>
      </c>
      <c r="H46" s="138">
        <v>24</v>
      </c>
      <c r="I46" s="364">
        <v>208</v>
      </c>
      <c r="J46" s="367">
        <v>10</v>
      </c>
      <c r="K46" s="113">
        <v>31.2</v>
      </c>
      <c r="L46" s="250">
        <f t="shared" si="1"/>
        <v>1.3</v>
      </c>
      <c r="M46" s="106" t="s">
        <v>106</v>
      </c>
      <c r="N46" s="126"/>
      <c r="O46" s="44"/>
      <c r="P46" s="44"/>
      <c r="Q46" s="254">
        <f t="shared" si="0"/>
        <v>0</v>
      </c>
      <c r="R46" s="46"/>
      <c r="S46" s="46"/>
      <c r="T46" s="46"/>
    </row>
    <row r="47" spans="1:20" ht="15.75" thickBot="1">
      <c r="A47" s="46"/>
      <c r="B47" s="46"/>
      <c r="C47" s="46"/>
      <c r="D47" s="167">
        <v>486022</v>
      </c>
      <c r="E47" s="168">
        <v>230</v>
      </c>
      <c r="F47" s="190">
        <v>2</v>
      </c>
      <c r="G47" s="168">
        <v>30</v>
      </c>
      <c r="H47" s="168">
        <v>30</v>
      </c>
      <c r="I47" s="365">
        <v>166</v>
      </c>
      <c r="J47" s="368">
        <v>10</v>
      </c>
      <c r="K47" s="170">
        <v>39</v>
      </c>
      <c r="L47" s="252">
        <f t="shared" si="1"/>
        <v>1.3</v>
      </c>
      <c r="M47" s="171" t="s">
        <v>107</v>
      </c>
      <c r="N47" s="172"/>
      <c r="O47" s="191"/>
      <c r="P47" s="191"/>
      <c r="Q47" s="256">
        <f t="shared" si="0"/>
        <v>0</v>
      </c>
      <c r="R47" s="409" t="s">
        <v>182</v>
      </c>
      <c r="S47" s="410"/>
      <c r="T47" s="410"/>
    </row>
    <row r="48" spans="1:20">
      <c r="A48" s="431" t="s">
        <v>197</v>
      </c>
      <c r="B48" s="432"/>
      <c r="C48" s="432"/>
      <c r="D48" s="116">
        <v>500012</v>
      </c>
      <c r="E48" s="174">
        <v>230</v>
      </c>
      <c r="F48" s="309">
        <v>2</v>
      </c>
      <c r="G48" s="174">
        <v>12</v>
      </c>
      <c r="H48" s="174">
        <v>12</v>
      </c>
      <c r="I48" s="125">
        <v>5000</v>
      </c>
      <c r="J48" s="175">
        <v>120</v>
      </c>
      <c r="K48" s="270">
        <v>13.4</v>
      </c>
      <c r="L48" s="248">
        <f>K48/G48</f>
        <v>1.1166666666666667</v>
      </c>
      <c r="M48" s="176" t="s">
        <v>222</v>
      </c>
      <c r="N48" s="175">
        <v>15.2</v>
      </c>
      <c r="O48" s="43">
        <v>0.1</v>
      </c>
      <c r="P48" s="43">
        <v>0.1</v>
      </c>
      <c r="Q48" s="369">
        <f>+O48+P48</f>
        <v>0.2</v>
      </c>
      <c r="R48" s="412" t="s">
        <v>220</v>
      </c>
      <c r="S48" s="412"/>
      <c r="T48" s="413"/>
    </row>
    <row r="49" spans="1:20">
      <c r="A49" s="434" t="s">
        <v>227</v>
      </c>
      <c r="B49" s="435"/>
      <c r="C49" s="435"/>
      <c r="D49" s="117">
        <v>500022</v>
      </c>
      <c r="E49" s="164">
        <v>230</v>
      </c>
      <c r="F49" s="308">
        <v>2</v>
      </c>
      <c r="G49" s="164">
        <v>15</v>
      </c>
      <c r="H49" s="164">
        <v>15</v>
      </c>
      <c r="I49" s="126">
        <v>2670</v>
      </c>
      <c r="J49" s="165">
        <v>80</v>
      </c>
      <c r="K49" s="271">
        <v>16.7</v>
      </c>
      <c r="L49" s="268">
        <f>K49/G49</f>
        <v>1.1133333333333333</v>
      </c>
      <c r="M49" s="166" t="s">
        <v>223</v>
      </c>
      <c r="N49" s="165">
        <v>24.7</v>
      </c>
      <c r="O49" s="44">
        <v>0.32</v>
      </c>
      <c r="P49" s="44">
        <v>0.32</v>
      </c>
      <c r="Q49" s="362">
        <f>+O49+P49</f>
        <v>0.64</v>
      </c>
      <c r="R49" s="423" t="s">
        <v>221</v>
      </c>
      <c r="S49" s="423"/>
      <c r="T49" s="424"/>
    </row>
    <row r="50" spans="1:20" ht="15.75" thickBot="1">
      <c r="A50" s="434" t="s">
        <v>234</v>
      </c>
      <c r="B50" s="435"/>
      <c r="C50" s="435"/>
      <c r="D50" s="118">
        <v>500032</v>
      </c>
      <c r="E50" s="161"/>
      <c r="F50" s="321"/>
      <c r="G50" s="161"/>
      <c r="H50" s="161"/>
      <c r="I50" s="127"/>
      <c r="J50" s="162"/>
      <c r="K50" s="272"/>
      <c r="L50" s="269"/>
      <c r="M50" s="163"/>
      <c r="N50" s="127"/>
      <c r="O50" s="45"/>
      <c r="P50" s="45"/>
      <c r="Q50" s="370">
        <f>+O50+P50</f>
        <v>0</v>
      </c>
      <c r="R50" s="441"/>
      <c r="S50" s="441"/>
      <c r="T50" s="442"/>
    </row>
    <row r="51" spans="1:20">
      <c r="A51" s="290"/>
      <c r="B51" s="290"/>
      <c r="C51" s="290"/>
      <c r="D51" s="116">
        <v>500042</v>
      </c>
      <c r="E51" s="174"/>
      <c r="F51" s="309"/>
      <c r="G51" s="174"/>
      <c r="H51" s="174"/>
      <c r="I51" s="125"/>
      <c r="J51" s="175"/>
      <c r="K51" s="270"/>
      <c r="L51" s="248"/>
      <c r="M51" s="176"/>
      <c r="N51" s="125"/>
      <c r="O51" s="43"/>
      <c r="P51" s="43"/>
      <c r="Q51" s="369"/>
      <c r="R51" s="456"/>
      <c r="S51" s="420"/>
      <c r="T51" s="421"/>
    </row>
    <row r="52" spans="1:20">
      <c r="A52" s="290"/>
      <c r="B52" s="290"/>
      <c r="C52" s="290"/>
      <c r="D52" s="117">
        <v>500052</v>
      </c>
      <c r="E52" s="164"/>
      <c r="F52" s="308"/>
      <c r="G52" s="164"/>
      <c r="H52" s="164"/>
      <c r="I52" s="126"/>
      <c r="J52" s="165"/>
      <c r="K52" s="271"/>
      <c r="L52" s="268"/>
      <c r="M52" s="166"/>
      <c r="N52" s="126"/>
      <c r="O52" s="44"/>
      <c r="P52" s="44"/>
      <c r="Q52" s="362"/>
      <c r="R52" s="457"/>
      <c r="S52" s="429"/>
      <c r="T52" s="430"/>
    </row>
    <row r="53" spans="1:20" ht="15.75" thickBot="1">
      <c r="A53" s="290"/>
      <c r="B53" s="290"/>
      <c r="C53" s="290"/>
      <c r="D53" s="118">
        <v>500062</v>
      </c>
      <c r="E53" s="161"/>
      <c r="F53" s="321"/>
      <c r="G53" s="161"/>
      <c r="H53" s="161"/>
      <c r="I53" s="127"/>
      <c r="J53" s="162"/>
      <c r="K53" s="272"/>
      <c r="L53" s="269"/>
      <c r="M53" s="163"/>
      <c r="N53" s="127"/>
      <c r="O53" s="45"/>
      <c r="P53" s="45"/>
      <c r="Q53" s="370"/>
      <c r="R53" s="455"/>
      <c r="S53" s="426"/>
      <c r="T53" s="427"/>
    </row>
    <row r="54" spans="1:20">
      <c r="A54" s="290"/>
      <c r="B54" s="290"/>
      <c r="C54" s="290"/>
      <c r="D54" s="116">
        <v>500072</v>
      </c>
      <c r="E54" s="174"/>
      <c r="F54" s="309"/>
      <c r="G54" s="174"/>
      <c r="H54" s="174"/>
      <c r="I54" s="125"/>
      <c r="J54" s="175"/>
      <c r="K54" s="270"/>
      <c r="L54" s="248"/>
      <c r="M54" s="176"/>
      <c r="N54" s="125"/>
      <c r="O54" s="43"/>
      <c r="P54" s="43"/>
      <c r="Q54" s="369"/>
      <c r="R54" s="456"/>
      <c r="S54" s="420"/>
      <c r="T54" s="421"/>
    </row>
    <row r="55" spans="1:20">
      <c r="A55" s="290"/>
      <c r="B55" s="290"/>
      <c r="C55" s="290"/>
      <c r="D55" s="117">
        <v>500082</v>
      </c>
      <c r="E55" s="164"/>
      <c r="F55" s="308"/>
      <c r="G55" s="164"/>
      <c r="H55" s="164"/>
      <c r="I55" s="126"/>
      <c r="J55" s="165"/>
      <c r="K55" s="271"/>
      <c r="L55" s="268"/>
      <c r="M55" s="166"/>
      <c r="N55" s="126"/>
      <c r="O55" s="44"/>
      <c r="P55" s="44"/>
      <c r="Q55" s="362"/>
      <c r="R55" s="457"/>
      <c r="S55" s="429"/>
      <c r="T55" s="430"/>
    </row>
    <row r="56" spans="1:20" ht="15.75" thickBot="1">
      <c r="A56" s="290"/>
      <c r="B56" s="290"/>
      <c r="C56" s="290"/>
      <c r="D56" s="118">
        <v>500092</v>
      </c>
      <c r="E56" s="161"/>
      <c r="F56" s="321"/>
      <c r="G56" s="161"/>
      <c r="H56" s="161"/>
      <c r="I56" s="127"/>
      <c r="J56" s="162"/>
      <c r="K56" s="272"/>
      <c r="L56" s="269"/>
      <c r="M56" s="163"/>
      <c r="N56" s="127"/>
      <c r="O56" s="45"/>
      <c r="P56" s="45"/>
      <c r="Q56" s="370"/>
      <c r="R56" s="455"/>
      <c r="S56" s="426"/>
      <c r="T56" s="427"/>
    </row>
    <row r="57" spans="1:20">
      <c r="A57" s="290"/>
      <c r="B57" s="290"/>
      <c r="C57" s="290"/>
      <c r="D57" s="116">
        <v>500102</v>
      </c>
      <c r="E57" s="174"/>
      <c r="F57" s="309"/>
      <c r="G57" s="174"/>
      <c r="H57" s="174"/>
      <c r="I57" s="125"/>
      <c r="J57" s="175"/>
      <c r="K57" s="270"/>
      <c r="L57" s="248"/>
      <c r="M57" s="176"/>
      <c r="N57" s="125"/>
      <c r="O57" s="43"/>
      <c r="P57" s="43"/>
      <c r="Q57" s="369"/>
      <c r="R57" s="456"/>
      <c r="S57" s="420"/>
      <c r="T57" s="421"/>
    </row>
    <row r="58" spans="1:20">
      <c r="A58" s="290"/>
      <c r="B58" s="290"/>
      <c r="C58" s="290"/>
      <c r="D58" s="117">
        <v>500112</v>
      </c>
      <c r="E58" s="164"/>
      <c r="F58" s="308"/>
      <c r="G58" s="164"/>
      <c r="H58" s="164"/>
      <c r="I58" s="126"/>
      <c r="J58" s="165"/>
      <c r="K58" s="271"/>
      <c r="L58" s="268"/>
      <c r="M58" s="166"/>
      <c r="N58" s="126"/>
      <c r="O58" s="44"/>
      <c r="P58" s="44"/>
      <c r="Q58" s="362"/>
      <c r="R58" s="457"/>
      <c r="S58" s="429"/>
      <c r="T58" s="430"/>
    </row>
    <row r="59" spans="1:20" ht="15.75" thickBot="1">
      <c r="A59" s="290"/>
      <c r="B59" s="290"/>
      <c r="C59" s="290"/>
      <c r="D59" s="118">
        <v>500122</v>
      </c>
      <c r="E59" s="161"/>
      <c r="F59" s="321"/>
      <c r="G59" s="161"/>
      <c r="H59" s="161"/>
      <c r="I59" s="127"/>
      <c r="J59" s="162"/>
      <c r="K59" s="272"/>
      <c r="L59" s="269"/>
      <c r="M59" s="163"/>
      <c r="N59" s="127"/>
      <c r="O59" s="45"/>
      <c r="P59" s="45"/>
      <c r="Q59" s="370"/>
      <c r="R59" s="455"/>
      <c r="S59" s="426"/>
      <c r="T59" s="427"/>
    </row>
    <row r="60" spans="1:20">
      <c r="A60" s="290"/>
      <c r="B60" s="290"/>
      <c r="C60" s="290"/>
      <c r="D60" s="116">
        <v>500132</v>
      </c>
      <c r="E60" s="174"/>
      <c r="F60" s="309"/>
      <c r="G60" s="174"/>
      <c r="H60" s="174"/>
      <c r="I60" s="125"/>
      <c r="J60" s="175"/>
      <c r="K60" s="270"/>
      <c r="L60" s="248"/>
      <c r="M60" s="176"/>
      <c r="N60" s="125"/>
      <c r="O60" s="43"/>
      <c r="P60" s="43"/>
      <c r="Q60" s="369"/>
      <c r="R60" s="456"/>
      <c r="S60" s="420"/>
      <c r="T60" s="421"/>
    </row>
    <row r="61" spans="1:20">
      <c r="A61" s="290"/>
      <c r="B61" s="290"/>
      <c r="C61" s="290"/>
      <c r="D61" s="117">
        <v>500142</v>
      </c>
      <c r="E61" s="164"/>
      <c r="F61" s="308"/>
      <c r="G61" s="164"/>
      <c r="H61" s="164"/>
      <c r="I61" s="126"/>
      <c r="J61" s="165"/>
      <c r="K61" s="271"/>
      <c r="L61" s="268"/>
      <c r="M61" s="166"/>
      <c r="N61" s="126"/>
      <c r="O61" s="44"/>
      <c r="P61" s="44"/>
      <c r="Q61" s="362"/>
      <c r="R61" s="457"/>
      <c r="S61" s="429"/>
      <c r="T61" s="430"/>
    </row>
    <row r="62" spans="1:20" ht="15.75" thickBot="1">
      <c r="A62" s="290"/>
      <c r="B62" s="290"/>
      <c r="C62" s="290"/>
      <c r="D62" s="118">
        <v>500152</v>
      </c>
      <c r="E62" s="161"/>
      <c r="F62" s="321"/>
      <c r="G62" s="161"/>
      <c r="H62" s="161"/>
      <c r="I62" s="127"/>
      <c r="J62" s="162"/>
      <c r="K62" s="272"/>
      <c r="L62" s="269"/>
      <c r="M62" s="163"/>
      <c r="N62" s="127"/>
      <c r="O62" s="45"/>
      <c r="P62" s="45"/>
      <c r="Q62" s="370"/>
      <c r="R62" s="455"/>
      <c r="S62" s="426"/>
      <c r="T62" s="427"/>
    </row>
    <row r="63" spans="1:20">
      <c r="A63" s="290"/>
      <c r="B63" s="290"/>
      <c r="C63" s="290"/>
      <c r="D63" s="116">
        <v>500162</v>
      </c>
      <c r="E63" s="174"/>
      <c r="F63" s="309"/>
      <c r="G63" s="174"/>
      <c r="H63" s="174"/>
      <c r="I63" s="125"/>
      <c r="J63" s="175"/>
      <c r="K63" s="270"/>
      <c r="L63" s="248"/>
      <c r="M63" s="176"/>
      <c r="N63" s="125"/>
      <c r="O63" s="43"/>
      <c r="P63" s="43"/>
      <c r="Q63" s="369"/>
      <c r="R63" s="456"/>
      <c r="S63" s="420"/>
      <c r="T63" s="421"/>
    </row>
    <row r="64" spans="1:20">
      <c r="A64" s="290"/>
      <c r="B64" s="290"/>
      <c r="C64" s="290"/>
      <c r="D64" s="117">
        <v>500172</v>
      </c>
      <c r="E64" s="164"/>
      <c r="F64" s="308"/>
      <c r="G64" s="164"/>
      <c r="H64" s="164"/>
      <c r="I64" s="126"/>
      <c r="J64" s="165"/>
      <c r="K64" s="271"/>
      <c r="L64" s="268"/>
      <c r="M64" s="166"/>
      <c r="N64" s="126"/>
      <c r="O64" s="44"/>
      <c r="P64" s="44"/>
      <c r="Q64" s="362"/>
      <c r="R64" s="457"/>
      <c r="S64" s="429"/>
      <c r="T64" s="430"/>
    </row>
    <row r="65" spans="1:22" ht="15.75" thickBot="1">
      <c r="A65" s="290"/>
      <c r="B65" s="290"/>
      <c r="C65" s="290"/>
      <c r="D65" s="118">
        <v>500182</v>
      </c>
      <c r="E65" s="161"/>
      <c r="F65" s="321"/>
      <c r="G65" s="161"/>
      <c r="H65" s="161"/>
      <c r="I65" s="127"/>
      <c r="J65" s="162"/>
      <c r="K65" s="272"/>
      <c r="L65" s="269"/>
      <c r="M65" s="163"/>
      <c r="N65" s="127"/>
      <c r="O65" s="45"/>
      <c r="P65" s="45"/>
      <c r="Q65" s="370"/>
      <c r="R65" s="455"/>
      <c r="S65" s="426"/>
      <c r="T65" s="427"/>
    </row>
    <row r="66" spans="1:22">
      <c r="A66" s="290"/>
      <c r="B66" s="290"/>
      <c r="C66" s="290"/>
      <c r="D66" s="116">
        <v>500192</v>
      </c>
      <c r="E66" s="174"/>
      <c r="F66" s="309"/>
      <c r="G66" s="174"/>
      <c r="H66" s="174"/>
      <c r="I66" s="125"/>
      <c r="J66" s="175"/>
      <c r="K66" s="270"/>
      <c r="L66" s="248"/>
      <c r="M66" s="176"/>
      <c r="N66" s="125"/>
      <c r="O66" s="43"/>
      <c r="P66" s="43"/>
      <c r="Q66" s="369"/>
      <c r="R66" s="456"/>
      <c r="S66" s="420"/>
      <c r="T66" s="421"/>
    </row>
    <row r="67" spans="1:22">
      <c r="A67" s="290"/>
      <c r="B67" s="290"/>
      <c r="C67" s="290"/>
      <c r="D67" s="117">
        <v>500202</v>
      </c>
      <c r="E67" s="164"/>
      <c r="F67" s="308"/>
      <c r="G67" s="164"/>
      <c r="H67" s="164"/>
      <c r="I67" s="126"/>
      <c r="J67" s="165"/>
      <c r="K67" s="271"/>
      <c r="L67" s="268"/>
      <c r="M67" s="166"/>
      <c r="N67" s="126"/>
      <c r="O67" s="44"/>
      <c r="P67" s="44"/>
      <c r="Q67" s="362"/>
      <c r="R67" s="457"/>
      <c r="S67" s="429"/>
      <c r="T67" s="430"/>
    </row>
    <row r="68" spans="1:22" ht="15.75" thickBot="1">
      <c r="A68" s="290"/>
      <c r="B68" s="290"/>
      <c r="C68" s="290"/>
      <c r="D68" s="118">
        <v>500212</v>
      </c>
      <c r="E68" s="161"/>
      <c r="F68" s="321"/>
      <c r="G68" s="161"/>
      <c r="H68" s="161"/>
      <c r="I68" s="127"/>
      <c r="J68" s="162"/>
      <c r="K68" s="272"/>
      <c r="L68" s="269"/>
      <c r="M68" s="163"/>
      <c r="N68" s="127"/>
      <c r="O68" s="45"/>
      <c r="P68" s="45"/>
      <c r="Q68" s="370"/>
      <c r="R68" s="455"/>
      <c r="S68" s="426"/>
      <c r="T68" s="427"/>
    </row>
    <row r="69" spans="1:22">
      <c r="A69" s="290"/>
      <c r="B69" s="290"/>
      <c r="C69" s="290"/>
      <c r="D69" s="116">
        <v>500222</v>
      </c>
      <c r="E69" s="174"/>
      <c r="F69" s="309"/>
      <c r="G69" s="174"/>
      <c r="H69" s="174"/>
      <c r="I69" s="125"/>
      <c r="J69" s="175"/>
      <c r="K69" s="270"/>
      <c r="L69" s="248"/>
      <c r="M69" s="176"/>
      <c r="N69" s="125"/>
      <c r="O69" s="43"/>
      <c r="P69" s="43"/>
      <c r="Q69" s="369"/>
      <c r="R69" s="456"/>
      <c r="S69" s="420"/>
      <c r="T69" s="421"/>
    </row>
    <row r="70" spans="1:22">
      <c r="A70" s="290"/>
      <c r="B70" s="290"/>
      <c r="C70" s="290"/>
      <c r="D70" s="117">
        <v>500232</v>
      </c>
      <c r="E70" s="164"/>
      <c r="F70" s="308"/>
      <c r="G70" s="164"/>
      <c r="H70" s="164"/>
      <c r="I70" s="126"/>
      <c r="J70" s="165"/>
      <c r="K70" s="271"/>
      <c r="L70" s="268"/>
      <c r="M70" s="166"/>
      <c r="N70" s="126"/>
      <c r="O70" s="44"/>
      <c r="P70" s="44"/>
      <c r="Q70" s="362"/>
      <c r="R70" s="457"/>
      <c r="S70" s="429"/>
      <c r="T70" s="430"/>
    </row>
    <row r="71" spans="1:22" ht="15.75" thickBot="1">
      <c r="A71" s="290"/>
      <c r="B71" s="290"/>
      <c r="C71" s="290"/>
      <c r="D71" s="118">
        <v>500242</v>
      </c>
      <c r="E71" s="161"/>
      <c r="F71" s="321"/>
      <c r="G71" s="161"/>
      <c r="H71" s="161"/>
      <c r="I71" s="127"/>
      <c r="J71" s="162"/>
      <c r="K71" s="272"/>
      <c r="L71" s="269"/>
      <c r="M71" s="163"/>
      <c r="N71" s="127"/>
      <c r="O71" s="45"/>
      <c r="P71" s="45"/>
      <c r="Q71" s="370"/>
      <c r="R71" s="455"/>
      <c r="S71" s="426"/>
      <c r="T71" s="427"/>
    </row>
    <row r="72" spans="1:22">
      <c r="A72" s="46"/>
      <c r="B72" s="46"/>
      <c r="C72" s="46"/>
      <c r="D72" s="192"/>
      <c r="E72" s="192"/>
      <c r="F72" s="192"/>
      <c r="G72" s="192"/>
      <c r="H72" s="192"/>
      <c r="I72" s="192"/>
      <c r="J72" s="192"/>
      <c r="K72" s="192"/>
      <c r="L72" s="192"/>
      <c r="M72" s="192"/>
      <c r="N72" s="192"/>
      <c r="O72" s="192"/>
      <c r="P72" s="192"/>
      <c r="Q72" s="192"/>
      <c r="R72" s="46"/>
      <c r="S72" s="46"/>
      <c r="T72" s="46"/>
      <c r="U72" s="53"/>
      <c r="V72" s="53"/>
    </row>
    <row r="73" spans="1:22">
      <c r="A73" s="46"/>
      <c r="B73" s="46"/>
      <c r="C73" s="46"/>
      <c r="D73" s="257" t="s">
        <v>239</v>
      </c>
      <c r="E73" s="50"/>
      <c r="F73" s="192"/>
      <c r="G73" s="50"/>
      <c r="H73" s="50"/>
      <c r="I73" s="193"/>
      <c r="J73" s="193"/>
      <c r="K73" s="194"/>
      <c r="L73" s="196"/>
      <c r="M73" s="51"/>
      <c r="N73" s="197"/>
      <c r="O73" s="198"/>
      <c r="P73" s="198"/>
      <c r="Q73" s="199"/>
      <c r="R73" s="46"/>
      <c r="S73" s="46"/>
      <c r="T73" s="46"/>
      <c r="U73" s="53"/>
      <c r="V73" s="53"/>
    </row>
    <row r="74" spans="1:22">
      <c r="A74" s="46"/>
      <c r="B74" s="46"/>
      <c r="C74" s="46"/>
      <c r="D74" s="257" t="s">
        <v>238</v>
      </c>
      <c r="E74" s="50"/>
      <c r="F74" s="192"/>
      <c r="G74" s="50"/>
      <c r="H74" s="50"/>
      <c r="I74" s="193"/>
      <c r="J74" s="194"/>
      <c r="K74" s="194"/>
      <c r="L74" s="65"/>
      <c r="M74" s="51"/>
      <c r="N74" s="65"/>
      <c r="O74" s="195"/>
      <c r="P74" s="65"/>
      <c r="Q74" s="65"/>
      <c r="R74" s="46"/>
      <c r="S74" s="46"/>
      <c r="T74" s="46"/>
      <c r="U74" s="53"/>
      <c r="V74" s="53"/>
    </row>
    <row r="75" spans="1:22">
      <c r="A75" s="46"/>
      <c r="B75" s="46"/>
      <c r="C75" s="46"/>
      <c r="D75" s="257" t="s">
        <v>199</v>
      </c>
      <c r="E75" s="46"/>
      <c r="F75" s="46"/>
      <c r="G75" s="46"/>
      <c r="H75" s="46"/>
      <c r="I75" s="46"/>
      <c r="J75" s="46"/>
      <c r="K75" s="46"/>
      <c r="L75" s="46"/>
      <c r="M75" s="48"/>
      <c r="N75" s="46"/>
      <c r="O75" s="48"/>
      <c r="P75" s="46"/>
      <c r="Q75" s="46"/>
      <c r="R75" s="46"/>
      <c r="S75" s="46"/>
      <c r="T75" s="46"/>
      <c r="U75" s="53"/>
      <c r="V75" s="53"/>
    </row>
    <row r="76" spans="1:22">
      <c r="A76" s="46"/>
      <c r="B76" s="46"/>
      <c r="C76" s="46"/>
      <c r="D76" s="46"/>
      <c r="E76" s="46"/>
      <c r="F76" s="46"/>
      <c r="G76" s="46"/>
      <c r="H76" s="46"/>
      <c r="I76" s="46"/>
      <c r="J76" s="46"/>
      <c r="K76" s="46"/>
      <c r="L76" s="46"/>
      <c r="M76" s="48"/>
      <c r="N76" s="46"/>
      <c r="O76" s="48"/>
      <c r="P76" s="46"/>
      <c r="Q76" s="46"/>
      <c r="R76" s="46"/>
      <c r="S76" s="46"/>
      <c r="T76" s="46"/>
      <c r="U76" s="53"/>
      <c r="V76" s="53"/>
    </row>
    <row r="77" spans="1:22">
      <c r="A77" s="46"/>
      <c r="B77" s="46"/>
      <c r="C77" s="46"/>
      <c r="D77" s="46"/>
      <c r="E77" s="414" t="s">
        <v>200</v>
      </c>
      <c r="F77" s="415"/>
      <c r="G77" s="415"/>
      <c r="H77" s="415"/>
      <c r="I77" s="415"/>
      <c r="J77" s="415"/>
      <c r="K77" s="415"/>
      <c r="L77" s="415"/>
      <c r="M77" s="415"/>
      <c r="N77" s="415"/>
      <c r="O77" s="415"/>
      <c r="P77" s="415"/>
      <c r="Q77" s="46"/>
      <c r="R77" s="46"/>
      <c r="S77" s="46"/>
      <c r="T77" s="46"/>
      <c r="U77" s="53"/>
      <c r="V77" s="53"/>
    </row>
    <row r="78" spans="1:22">
      <c r="A78" s="46"/>
      <c r="B78" s="46"/>
      <c r="C78" s="46"/>
      <c r="D78" s="46"/>
      <c r="E78" s="46"/>
      <c r="F78" s="46"/>
      <c r="G78" s="46"/>
      <c r="H78" s="46"/>
      <c r="I78" s="46"/>
      <c r="J78" s="46"/>
      <c r="K78" s="46"/>
      <c r="L78" s="46"/>
      <c r="M78" s="48"/>
      <c r="N78" s="46"/>
      <c r="O78" s="48"/>
      <c r="P78" s="46"/>
      <c r="Q78" s="46"/>
      <c r="R78" s="46"/>
      <c r="S78" s="46"/>
      <c r="T78" s="46"/>
      <c r="U78" s="53"/>
      <c r="V78" s="53"/>
    </row>
    <row r="79" spans="1:22">
      <c r="A79" s="46"/>
      <c r="B79" s="46"/>
      <c r="C79" s="46"/>
      <c r="D79" s="257"/>
      <c r="E79" s="46"/>
      <c r="F79" s="46"/>
      <c r="G79" s="46"/>
      <c r="H79" s="46"/>
      <c r="I79" s="46"/>
      <c r="J79" s="46"/>
      <c r="K79" s="46"/>
      <c r="L79" s="46"/>
      <c r="M79" s="48"/>
      <c r="N79" s="46"/>
      <c r="O79" s="48"/>
      <c r="P79" s="46"/>
      <c r="Q79" s="46"/>
      <c r="R79" s="46"/>
      <c r="S79" s="46"/>
      <c r="T79" s="46"/>
      <c r="U79" s="53"/>
      <c r="V79" s="53"/>
    </row>
    <row r="80" spans="1:22">
      <c r="A80" s="46"/>
      <c r="B80" s="46"/>
      <c r="C80" s="46"/>
      <c r="D80" s="46"/>
      <c r="E80" s="46"/>
      <c r="F80" s="46"/>
      <c r="G80" s="46"/>
      <c r="H80" s="46"/>
      <c r="I80" s="46"/>
      <c r="J80" s="46"/>
      <c r="K80" s="46"/>
      <c r="L80" s="46"/>
      <c r="M80" s="48"/>
      <c r="N80" s="46"/>
      <c r="O80" s="48"/>
      <c r="P80" s="46"/>
      <c r="Q80" s="46"/>
      <c r="R80" s="46"/>
      <c r="S80" s="46"/>
      <c r="T80" s="46"/>
      <c r="U80" s="53"/>
      <c r="V80" s="53"/>
    </row>
    <row r="81" spans="1:22">
      <c r="A81" s="53"/>
      <c r="B81" s="53"/>
      <c r="C81" s="53"/>
      <c r="D81" s="53"/>
      <c r="E81" s="53"/>
      <c r="F81" s="53"/>
      <c r="G81" s="53"/>
      <c r="H81" s="53"/>
      <c r="I81" s="53"/>
      <c r="J81" s="53"/>
      <c r="K81" s="53"/>
      <c r="L81" s="53"/>
      <c r="M81" s="61"/>
      <c r="N81" s="53"/>
      <c r="O81" s="61"/>
      <c r="P81" s="53"/>
      <c r="Q81" s="53"/>
      <c r="R81" s="53"/>
      <c r="S81" s="53"/>
      <c r="T81" s="53"/>
      <c r="U81" s="53"/>
      <c r="V81" s="53"/>
    </row>
    <row r="82" spans="1:22">
      <c r="A82" s="53"/>
      <c r="B82" s="53"/>
      <c r="C82" s="53"/>
      <c r="D82" s="53"/>
      <c r="E82" s="53"/>
      <c r="F82" s="53"/>
      <c r="G82" s="53"/>
      <c r="H82" s="53"/>
      <c r="I82" s="53"/>
      <c r="J82" s="53"/>
      <c r="K82" s="53"/>
      <c r="L82" s="53"/>
      <c r="M82" s="61"/>
      <c r="N82" s="53"/>
      <c r="O82" s="61"/>
      <c r="P82" s="53"/>
      <c r="Q82" s="53"/>
      <c r="R82" s="53"/>
      <c r="S82" s="53"/>
      <c r="T82" s="53"/>
      <c r="U82" s="53"/>
      <c r="V82" s="53"/>
    </row>
    <row r="83" spans="1:22">
      <c r="A83" s="53"/>
      <c r="B83" s="53"/>
      <c r="C83" s="53"/>
      <c r="D83" s="52"/>
      <c r="E83" s="52"/>
      <c r="F83" s="56"/>
      <c r="G83" s="52"/>
      <c r="H83" s="52"/>
      <c r="I83" s="57"/>
      <c r="J83" s="58"/>
      <c r="K83" s="58"/>
      <c r="L83" s="58"/>
      <c r="M83" s="59"/>
      <c r="N83" s="60"/>
      <c r="O83" s="55"/>
      <c r="P83" s="60"/>
      <c r="Q83" s="60"/>
      <c r="R83" s="53"/>
      <c r="S83" s="53"/>
      <c r="T83" s="53"/>
      <c r="U83" s="53"/>
      <c r="V83" s="53"/>
    </row>
    <row r="84" spans="1:22">
      <c r="A84" s="53"/>
      <c r="B84" s="53"/>
      <c r="C84" s="53"/>
      <c r="D84" s="52"/>
      <c r="E84" s="52"/>
      <c r="F84" s="56"/>
      <c r="G84" s="52"/>
      <c r="H84" s="52"/>
      <c r="I84" s="57"/>
      <c r="J84" s="58"/>
      <c r="K84" s="58"/>
      <c r="L84" s="58"/>
      <c r="M84" s="59"/>
      <c r="N84" s="60"/>
      <c r="O84" s="55"/>
      <c r="P84" s="60"/>
      <c r="Q84" s="60"/>
      <c r="R84" s="53"/>
      <c r="S84" s="53"/>
      <c r="T84" s="53"/>
      <c r="U84" s="53"/>
      <c r="V84" s="53"/>
    </row>
    <row r="85" spans="1:22">
      <c r="A85" s="53"/>
      <c r="B85" s="53"/>
      <c r="C85" s="53"/>
      <c r="D85" s="52"/>
      <c r="E85" s="52"/>
      <c r="F85" s="56"/>
      <c r="G85" s="52"/>
      <c r="H85" s="52"/>
      <c r="I85" s="57"/>
      <c r="J85" s="58"/>
      <c r="K85" s="58"/>
      <c r="L85" s="58"/>
      <c r="M85" s="59"/>
      <c r="N85" s="60"/>
      <c r="O85" s="55"/>
      <c r="P85" s="60"/>
      <c r="Q85" s="60"/>
      <c r="R85" s="53"/>
      <c r="S85" s="53"/>
      <c r="T85" s="53"/>
      <c r="U85" s="53"/>
      <c r="V85" s="53"/>
    </row>
    <row r="86" spans="1:22">
      <c r="A86" s="53"/>
      <c r="B86" s="53"/>
      <c r="C86" s="53"/>
      <c r="D86" s="52"/>
      <c r="E86" s="52"/>
      <c r="F86" s="56"/>
      <c r="G86" s="52"/>
      <c r="H86" s="52"/>
      <c r="I86" s="57"/>
      <c r="J86" s="58"/>
      <c r="K86" s="58"/>
      <c r="L86" s="58"/>
      <c r="M86" s="59"/>
      <c r="N86" s="60"/>
      <c r="O86" s="55"/>
      <c r="P86" s="60"/>
      <c r="Q86" s="60"/>
      <c r="R86" s="53"/>
      <c r="S86" s="53"/>
      <c r="T86" s="53"/>
      <c r="U86" s="53"/>
      <c r="V86" s="53"/>
    </row>
    <row r="87" spans="1:22">
      <c r="A87" s="53"/>
      <c r="B87" s="53"/>
      <c r="C87" s="53"/>
      <c r="D87" s="52"/>
      <c r="E87" s="52"/>
      <c r="F87" s="56"/>
      <c r="G87" s="52"/>
      <c r="H87" s="52"/>
      <c r="I87" s="57"/>
      <c r="J87" s="58"/>
      <c r="K87" s="58"/>
      <c r="L87" s="58"/>
      <c r="M87" s="59"/>
      <c r="N87" s="60"/>
      <c r="O87" s="55"/>
      <c r="P87" s="60"/>
      <c r="Q87" s="60"/>
      <c r="R87" s="53"/>
      <c r="S87" s="53"/>
      <c r="T87" s="53"/>
      <c r="U87" s="53"/>
      <c r="V87" s="53"/>
    </row>
    <row r="88" spans="1:22">
      <c r="A88" s="53"/>
      <c r="B88" s="53"/>
      <c r="C88" s="53"/>
      <c r="D88" s="52"/>
      <c r="E88" s="52"/>
      <c r="F88" s="56"/>
      <c r="G88" s="52"/>
      <c r="H88" s="52"/>
      <c r="I88" s="57"/>
      <c r="J88" s="58"/>
      <c r="K88" s="58"/>
      <c r="L88" s="58"/>
      <c r="M88" s="59"/>
      <c r="N88" s="60"/>
      <c r="O88" s="55"/>
      <c r="P88" s="60"/>
      <c r="Q88" s="60"/>
      <c r="R88" s="53"/>
      <c r="S88" s="53"/>
      <c r="T88" s="53"/>
      <c r="U88" s="53"/>
      <c r="V88" s="53"/>
    </row>
    <row r="89" spans="1:22">
      <c r="A89" s="53"/>
      <c r="B89" s="53"/>
      <c r="C89" s="53"/>
      <c r="D89" s="53"/>
      <c r="E89" s="53"/>
      <c r="F89" s="53"/>
      <c r="G89" s="53"/>
      <c r="H89" s="53"/>
      <c r="I89" s="53"/>
      <c r="J89" s="53"/>
      <c r="K89" s="53"/>
      <c r="L89" s="53"/>
      <c r="M89" s="61"/>
      <c r="N89" s="53"/>
      <c r="O89" s="61"/>
      <c r="P89" s="53"/>
      <c r="Q89" s="53"/>
      <c r="R89" s="53"/>
      <c r="S89" s="53"/>
      <c r="T89" s="53"/>
      <c r="U89" s="53"/>
      <c r="V89" s="53"/>
    </row>
    <row r="90" spans="1:22">
      <c r="A90" s="53"/>
      <c r="B90" s="53"/>
      <c r="C90" s="53"/>
      <c r="D90" s="53"/>
      <c r="E90" s="53"/>
      <c r="F90" s="53"/>
      <c r="G90" s="53"/>
      <c r="H90" s="53"/>
      <c r="I90" s="53"/>
      <c r="J90" s="53"/>
      <c r="K90" s="53"/>
      <c r="L90" s="53"/>
      <c r="M90" s="61"/>
      <c r="N90" s="53"/>
      <c r="O90" s="61"/>
      <c r="P90" s="53"/>
      <c r="Q90" s="53"/>
      <c r="R90" s="53"/>
      <c r="S90" s="53"/>
      <c r="T90" s="53"/>
      <c r="U90" s="53"/>
      <c r="V90" s="53"/>
    </row>
    <row r="91" spans="1:22">
      <c r="A91" s="53"/>
      <c r="B91" s="53"/>
      <c r="C91" s="53"/>
      <c r="D91" s="53"/>
      <c r="E91" s="53"/>
      <c r="F91" s="53"/>
      <c r="G91" s="53"/>
      <c r="H91" s="53"/>
      <c r="I91" s="53"/>
      <c r="J91" s="53"/>
      <c r="K91" s="53"/>
      <c r="L91" s="53"/>
      <c r="M91" s="61"/>
      <c r="N91" s="53"/>
      <c r="O91" s="61"/>
      <c r="P91" s="53"/>
      <c r="Q91" s="53"/>
      <c r="R91" s="53"/>
      <c r="S91" s="53"/>
      <c r="T91" s="53"/>
      <c r="U91" s="53"/>
      <c r="V91" s="53"/>
    </row>
    <row r="92" spans="1:22">
      <c r="A92" s="53"/>
      <c r="B92" s="53"/>
      <c r="C92" s="53"/>
      <c r="D92" s="53"/>
      <c r="E92" s="53"/>
      <c r="F92" s="53"/>
      <c r="G92" s="53"/>
      <c r="H92" s="53"/>
      <c r="I92" s="53"/>
      <c r="J92" s="53"/>
      <c r="K92" s="53"/>
      <c r="L92" s="53"/>
      <c r="M92" s="61"/>
      <c r="N92" s="53"/>
      <c r="O92" s="61"/>
      <c r="P92" s="53"/>
      <c r="Q92" s="53"/>
      <c r="R92" s="53"/>
      <c r="S92" s="53"/>
      <c r="T92" s="53"/>
      <c r="U92" s="53"/>
      <c r="V92" s="53"/>
    </row>
    <row r="93" spans="1:22">
      <c r="A93" s="53"/>
      <c r="B93" s="53"/>
      <c r="C93" s="53"/>
      <c r="D93" s="53"/>
      <c r="E93" s="53"/>
      <c r="F93" s="53"/>
      <c r="G93" s="53"/>
      <c r="H93" s="53"/>
      <c r="I93" s="53"/>
      <c r="J93" s="53"/>
      <c r="K93" s="53"/>
      <c r="L93" s="53"/>
      <c r="M93" s="61"/>
      <c r="N93" s="53"/>
      <c r="O93" s="61"/>
      <c r="P93" s="53"/>
      <c r="Q93" s="53"/>
      <c r="R93" s="53"/>
      <c r="S93" s="53"/>
      <c r="T93" s="53"/>
      <c r="U93" s="53"/>
      <c r="V93" s="53"/>
    </row>
    <row r="94" spans="1:22">
      <c r="A94" s="53"/>
      <c r="B94" s="53"/>
      <c r="C94" s="53"/>
      <c r="D94" s="53"/>
      <c r="E94" s="53"/>
      <c r="F94" s="53"/>
      <c r="G94" s="53"/>
      <c r="H94" s="53"/>
      <c r="I94" s="53"/>
      <c r="J94" s="53"/>
      <c r="K94" s="53"/>
      <c r="L94" s="53"/>
      <c r="M94" s="61"/>
      <c r="N94" s="53"/>
      <c r="O94" s="61"/>
      <c r="P94" s="53"/>
      <c r="Q94" s="53"/>
      <c r="R94" s="53"/>
      <c r="S94" s="53"/>
      <c r="T94" s="53"/>
      <c r="U94" s="53"/>
      <c r="V94" s="53"/>
    </row>
    <row r="95" spans="1:22">
      <c r="A95" s="53"/>
      <c r="B95" s="53"/>
      <c r="C95" s="53"/>
      <c r="D95" s="53"/>
      <c r="E95" s="53"/>
      <c r="F95" s="53"/>
      <c r="G95" s="53"/>
      <c r="H95" s="53"/>
      <c r="I95" s="53"/>
      <c r="J95" s="53"/>
      <c r="K95" s="53"/>
      <c r="L95" s="53"/>
      <c r="M95" s="61"/>
      <c r="N95" s="53"/>
      <c r="O95" s="61"/>
      <c r="P95" s="53"/>
      <c r="Q95" s="53"/>
      <c r="R95" s="53"/>
      <c r="S95" s="53"/>
      <c r="T95" s="53"/>
      <c r="U95" s="53"/>
      <c r="V95" s="53"/>
    </row>
    <row r="96" spans="1:22">
      <c r="A96" s="53"/>
      <c r="B96" s="53"/>
      <c r="C96" s="53"/>
      <c r="D96" s="53"/>
      <c r="E96" s="53"/>
      <c r="F96" s="53"/>
      <c r="G96" s="53"/>
      <c r="H96" s="53"/>
      <c r="I96" s="53"/>
      <c r="J96" s="53"/>
      <c r="K96" s="53"/>
      <c r="L96" s="53"/>
      <c r="M96" s="61"/>
      <c r="N96" s="53"/>
      <c r="O96" s="61"/>
      <c r="P96" s="53"/>
      <c r="Q96" s="53"/>
      <c r="R96" s="53"/>
      <c r="S96" s="53"/>
      <c r="T96" s="53"/>
      <c r="U96" s="53"/>
      <c r="V96" s="53"/>
    </row>
    <row r="97" spans="1:22">
      <c r="A97" s="53"/>
      <c r="B97" s="53"/>
      <c r="C97" s="52"/>
      <c r="D97" s="52"/>
      <c r="E97" s="52"/>
      <c r="F97" s="56"/>
      <c r="G97" s="52"/>
      <c r="H97" s="52"/>
      <c r="I97" s="57"/>
      <c r="J97" s="57"/>
      <c r="K97" s="58"/>
      <c r="L97" s="58"/>
      <c r="M97" s="59"/>
      <c r="N97" s="60"/>
      <c r="O97" s="55"/>
      <c r="P97" s="60"/>
      <c r="Q97" s="60"/>
      <c r="R97" s="53"/>
      <c r="S97" s="53"/>
      <c r="T97" s="53"/>
      <c r="U97" s="53"/>
      <c r="V97" s="53"/>
    </row>
    <row r="98" spans="1:22">
      <c r="A98" s="53"/>
      <c r="B98" s="53"/>
      <c r="C98" s="52"/>
      <c r="D98" s="52"/>
      <c r="E98" s="52"/>
      <c r="F98" s="56"/>
      <c r="G98" s="52"/>
      <c r="H98" s="52"/>
      <c r="I98" s="57"/>
      <c r="J98" s="57"/>
      <c r="K98" s="58"/>
      <c r="L98" s="58"/>
      <c r="M98" s="59"/>
      <c r="N98" s="60"/>
      <c r="O98" s="55"/>
      <c r="P98" s="60"/>
      <c r="Q98" s="60"/>
      <c r="R98" s="53"/>
      <c r="S98" s="53"/>
      <c r="T98" s="53"/>
      <c r="U98" s="53"/>
      <c r="V98" s="53"/>
    </row>
    <row r="99" spans="1:22">
      <c r="A99" s="53"/>
      <c r="B99" s="53"/>
      <c r="C99" s="53"/>
      <c r="D99" s="52"/>
      <c r="E99" s="52"/>
      <c r="F99" s="56"/>
      <c r="G99" s="52"/>
      <c r="H99" s="52"/>
      <c r="I99" s="57"/>
      <c r="J99" s="57"/>
      <c r="K99" s="58"/>
      <c r="L99" s="58"/>
      <c r="M99" s="59"/>
      <c r="N99" s="60"/>
      <c r="O99" s="55"/>
      <c r="P99" s="60"/>
      <c r="Q99" s="60"/>
      <c r="R99" s="53"/>
      <c r="S99" s="53"/>
      <c r="T99" s="53"/>
      <c r="U99" s="53"/>
      <c r="V99" s="53"/>
    </row>
    <row r="100" spans="1:22">
      <c r="A100" s="53"/>
      <c r="B100" s="53"/>
      <c r="C100" s="53"/>
      <c r="D100" s="52"/>
      <c r="E100" s="52"/>
      <c r="F100" s="56"/>
      <c r="G100" s="52"/>
      <c r="H100" s="52"/>
      <c r="I100" s="57"/>
      <c r="J100" s="57"/>
      <c r="K100" s="58"/>
      <c r="L100" s="58"/>
      <c r="M100" s="59"/>
      <c r="N100" s="60"/>
      <c r="O100" s="55"/>
      <c r="P100" s="60"/>
      <c r="Q100" s="60"/>
      <c r="R100" s="53"/>
      <c r="S100" s="53"/>
      <c r="T100" s="53"/>
      <c r="U100" s="53"/>
      <c r="V100" s="53"/>
    </row>
    <row r="101" spans="1:22">
      <c r="A101" s="53"/>
      <c r="B101" s="53"/>
      <c r="C101" s="53"/>
      <c r="D101" s="52"/>
      <c r="E101" s="52"/>
      <c r="F101" s="56"/>
      <c r="G101" s="52"/>
      <c r="H101" s="52"/>
      <c r="I101" s="57"/>
      <c r="J101" s="57"/>
      <c r="K101" s="58"/>
      <c r="L101" s="58"/>
      <c r="M101" s="59"/>
      <c r="N101" s="60"/>
      <c r="O101" s="55"/>
      <c r="P101" s="60"/>
      <c r="Q101" s="60"/>
      <c r="R101" s="53"/>
      <c r="S101" s="53"/>
      <c r="T101" s="53"/>
      <c r="U101" s="53"/>
      <c r="V101" s="53"/>
    </row>
    <row r="102" spans="1:22">
      <c r="A102" s="53"/>
      <c r="B102" s="53"/>
      <c r="C102" s="53"/>
      <c r="D102" s="53"/>
      <c r="E102" s="53"/>
      <c r="F102" s="53"/>
      <c r="G102" s="53"/>
      <c r="H102" s="53"/>
      <c r="I102" s="53"/>
      <c r="J102" s="53"/>
      <c r="K102" s="53"/>
      <c r="L102" s="53"/>
      <c r="M102" s="61"/>
      <c r="N102" s="53"/>
      <c r="O102" s="61"/>
      <c r="P102" s="53"/>
      <c r="Q102" s="53"/>
      <c r="R102" s="53"/>
      <c r="S102" s="53"/>
      <c r="T102" s="53"/>
      <c r="U102" s="53"/>
      <c r="V102" s="53"/>
    </row>
    <row r="103" spans="1:22">
      <c r="A103" s="53"/>
      <c r="B103" s="53"/>
      <c r="C103" s="53"/>
      <c r="D103" s="53"/>
      <c r="E103" s="53"/>
      <c r="F103" s="53"/>
      <c r="G103" s="53"/>
      <c r="H103" s="53"/>
      <c r="I103" s="53"/>
      <c r="J103" s="53"/>
      <c r="K103" s="53"/>
      <c r="L103" s="53"/>
      <c r="M103" s="61"/>
      <c r="N103" s="53"/>
      <c r="O103" s="61"/>
      <c r="P103" s="53"/>
      <c r="Q103" s="53"/>
      <c r="R103" s="53"/>
      <c r="S103" s="53"/>
      <c r="T103" s="53"/>
      <c r="U103" s="53"/>
      <c r="V103" s="53"/>
    </row>
    <row r="104" spans="1:22">
      <c r="A104" s="53"/>
      <c r="B104" s="53"/>
      <c r="C104" s="53"/>
      <c r="D104" s="53"/>
      <c r="E104" s="53"/>
      <c r="F104" s="53"/>
      <c r="G104" s="53"/>
      <c r="H104" s="53"/>
      <c r="I104" s="53"/>
      <c r="J104" s="53"/>
      <c r="K104" s="53"/>
      <c r="L104" s="53"/>
      <c r="M104" s="61"/>
      <c r="N104" s="53"/>
      <c r="O104" s="61"/>
      <c r="P104" s="53"/>
      <c r="Q104" s="53"/>
      <c r="R104" s="53"/>
      <c r="S104" s="53"/>
      <c r="T104" s="53"/>
      <c r="U104" s="53"/>
      <c r="V104" s="53"/>
    </row>
    <row r="105" spans="1:22">
      <c r="A105" s="53"/>
      <c r="B105" s="53"/>
      <c r="C105" s="53"/>
      <c r="D105" s="53"/>
      <c r="E105" s="53"/>
      <c r="F105" s="53"/>
      <c r="G105" s="53"/>
      <c r="H105" s="53"/>
      <c r="I105" s="53"/>
      <c r="J105" s="53"/>
      <c r="K105" s="53"/>
      <c r="L105" s="53"/>
      <c r="M105" s="61"/>
      <c r="N105" s="53"/>
      <c r="O105" s="61"/>
      <c r="P105" s="53"/>
      <c r="Q105" s="53"/>
      <c r="R105" s="53"/>
      <c r="S105" s="53"/>
      <c r="T105" s="53"/>
      <c r="U105" s="53"/>
      <c r="V105" s="53"/>
    </row>
    <row r="106" spans="1:22">
      <c r="A106" s="53"/>
      <c r="B106" s="53"/>
      <c r="C106" s="53"/>
      <c r="D106" s="53"/>
      <c r="E106" s="53"/>
      <c r="F106" s="53"/>
      <c r="G106" s="53"/>
      <c r="H106" s="53"/>
      <c r="I106" s="53"/>
      <c r="J106" s="53"/>
      <c r="K106" s="53"/>
      <c r="L106" s="53"/>
      <c r="M106" s="61"/>
      <c r="N106" s="53"/>
      <c r="O106" s="61"/>
      <c r="P106" s="53"/>
      <c r="Q106" s="53"/>
      <c r="R106" s="53"/>
      <c r="S106" s="53"/>
      <c r="T106" s="53"/>
      <c r="U106" s="53"/>
      <c r="V106" s="53"/>
    </row>
    <row r="107" spans="1:22">
      <c r="A107" s="53"/>
      <c r="B107" s="53"/>
      <c r="C107" s="53"/>
      <c r="D107" s="53"/>
      <c r="E107" s="53"/>
      <c r="F107" s="53"/>
      <c r="G107" s="53"/>
      <c r="H107" s="53"/>
      <c r="I107" s="53"/>
      <c r="J107" s="53"/>
      <c r="K107" s="53"/>
      <c r="L107" s="53"/>
      <c r="M107" s="61"/>
      <c r="N107" s="53"/>
      <c r="O107" s="61"/>
      <c r="P107" s="53"/>
      <c r="Q107" s="53"/>
      <c r="R107" s="53"/>
      <c r="S107" s="53"/>
      <c r="T107" s="53"/>
      <c r="U107" s="53"/>
      <c r="V107" s="53"/>
    </row>
    <row r="108" spans="1:22">
      <c r="A108" s="53"/>
      <c r="B108" s="53"/>
      <c r="C108" s="53"/>
      <c r="D108" s="53"/>
      <c r="E108" s="53"/>
      <c r="F108" s="53"/>
      <c r="G108" s="53"/>
      <c r="H108" s="53"/>
      <c r="I108" s="53"/>
      <c r="J108" s="53"/>
      <c r="K108" s="53"/>
      <c r="L108" s="53"/>
      <c r="M108" s="61"/>
      <c r="N108" s="53"/>
      <c r="O108" s="61"/>
      <c r="P108" s="53"/>
      <c r="Q108" s="53"/>
      <c r="R108" s="53"/>
      <c r="S108" s="53"/>
      <c r="T108" s="53"/>
      <c r="U108" s="53"/>
      <c r="V108" s="53"/>
    </row>
    <row r="109" spans="1:22">
      <c r="A109" s="53"/>
      <c r="B109" s="53"/>
      <c r="C109" s="53"/>
      <c r="D109" s="53"/>
      <c r="E109" s="53"/>
      <c r="F109" s="53"/>
      <c r="G109" s="53"/>
      <c r="H109" s="53"/>
      <c r="I109" s="53"/>
      <c r="J109" s="53"/>
      <c r="K109" s="53"/>
      <c r="L109" s="53"/>
      <c r="M109" s="61"/>
      <c r="N109" s="53"/>
      <c r="O109" s="61"/>
      <c r="P109" s="53"/>
      <c r="Q109" s="53"/>
      <c r="R109" s="53"/>
      <c r="S109" s="53"/>
      <c r="T109" s="53"/>
      <c r="U109" s="53"/>
      <c r="V109" s="53"/>
    </row>
    <row r="110" spans="1:22">
      <c r="A110" s="53"/>
      <c r="B110" s="53"/>
      <c r="C110" s="53"/>
      <c r="D110" s="52"/>
      <c r="E110" s="52"/>
      <c r="F110" s="52"/>
      <c r="G110" s="52"/>
      <c r="H110" s="52"/>
      <c r="I110" s="52"/>
      <c r="J110" s="52"/>
      <c r="K110" s="52"/>
      <c r="L110" s="52"/>
      <c r="M110" s="59"/>
      <c r="N110" s="52"/>
      <c r="O110" s="59"/>
      <c r="P110" s="52"/>
      <c r="Q110" s="52"/>
      <c r="R110" s="53"/>
      <c r="S110" s="53"/>
      <c r="T110" s="53"/>
      <c r="U110" s="53"/>
      <c r="V110" s="53"/>
    </row>
    <row r="111" spans="1:22">
      <c r="A111" s="53"/>
      <c r="B111" s="53"/>
      <c r="C111" s="53"/>
      <c r="D111" s="52"/>
      <c r="E111" s="52"/>
      <c r="F111" s="52"/>
      <c r="G111" s="52"/>
      <c r="H111" s="52"/>
      <c r="I111" s="52"/>
      <c r="J111" s="52"/>
      <c r="K111" s="52"/>
      <c r="L111" s="52"/>
      <c r="M111" s="59"/>
      <c r="N111" s="52"/>
      <c r="O111" s="59"/>
      <c r="P111" s="52"/>
      <c r="Q111" s="52"/>
      <c r="R111" s="53"/>
      <c r="S111" s="53"/>
      <c r="T111" s="53"/>
      <c r="U111" s="53"/>
      <c r="V111" s="53"/>
    </row>
    <row r="112" spans="1:22">
      <c r="A112" s="53"/>
      <c r="B112" s="53"/>
      <c r="C112" s="53"/>
      <c r="D112" s="52"/>
      <c r="E112" s="52"/>
      <c r="F112" s="52"/>
      <c r="G112" s="52"/>
      <c r="H112" s="52"/>
      <c r="I112" s="52"/>
      <c r="J112" s="52"/>
      <c r="K112" s="52"/>
      <c r="L112" s="52"/>
      <c r="M112" s="59"/>
      <c r="N112" s="52"/>
      <c r="O112" s="59"/>
      <c r="P112" s="52"/>
      <c r="Q112" s="52"/>
      <c r="R112" s="53"/>
      <c r="S112" s="53"/>
      <c r="T112" s="53"/>
      <c r="U112" s="53"/>
      <c r="V112" s="53"/>
    </row>
    <row r="113" spans="1:22">
      <c r="A113" s="53"/>
      <c r="B113" s="53"/>
      <c r="C113" s="53"/>
      <c r="D113" s="52"/>
      <c r="E113" s="52"/>
      <c r="F113" s="52"/>
      <c r="G113" s="52"/>
      <c r="H113" s="52"/>
      <c r="I113" s="52"/>
      <c r="J113" s="52"/>
      <c r="K113" s="52"/>
      <c r="L113" s="52"/>
      <c r="M113" s="59"/>
      <c r="N113" s="52"/>
      <c r="O113" s="59"/>
      <c r="P113" s="52"/>
      <c r="Q113" s="52"/>
      <c r="R113" s="53"/>
      <c r="S113" s="53"/>
      <c r="T113" s="53"/>
      <c r="U113" s="53"/>
      <c r="V113" s="53"/>
    </row>
    <row r="114" spans="1:22">
      <c r="A114" s="53"/>
      <c r="B114" s="53"/>
      <c r="C114" s="53"/>
      <c r="D114" s="52"/>
      <c r="E114" s="52"/>
      <c r="F114" s="52"/>
      <c r="G114" s="52"/>
      <c r="H114" s="52"/>
      <c r="I114" s="52"/>
      <c r="J114" s="52"/>
      <c r="K114" s="52"/>
      <c r="L114" s="52"/>
      <c r="M114" s="59"/>
      <c r="N114" s="52"/>
      <c r="O114" s="59"/>
      <c r="P114" s="52"/>
      <c r="Q114" s="52"/>
      <c r="R114" s="53"/>
      <c r="S114" s="53"/>
      <c r="T114" s="53"/>
      <c r="U114" s="53"/>
      <c r="V114" s="53"/>
    </row>
    <row r="115" spans="1:22">
      <c r="A115" s="53"/>
      <c r="B115" s="53"/>
      <c r="C115" s="53"/>
      <c r="D115" s="52"/>
      <c r="E115" s="52"/>
      <c r="F115" s="52"/>
      <c r="G115" s="52"/>
      <c r="H115" s="52"/>
      <c r="I115" s="52"/>
      <c r="J115" s="52"/>
      <c r="K115" s="52"/>
      <c r="L115" s="52"/>
      <c r="M115" s="59"/>
      <c r="N115" s="52"/>
      <c r="O115" s="59"/>
      <c r="P115" s="52"/>
      <c r="Q115" s="52"/>
      <c r="R115" s="53"/>
      <c r="S115" s="53"/>
      <c r="T115" s="53"/>
      <c r="U115" s="53"/>
      <c r="V115" s="53"/>
    </row>
    <row r="116" spans="1:22">
      <c r="A116" s="53"/>
      <c r="B116" s="53"/>
      <c r="C116" s="53"/>
      <c r="D116" s="52"/>
      <c r="E116" s="52"/>
      <c r="F116" s="52"/>
      <c r="G116" s="52"/>
      <c r="H116" s="52"/>
      <c r="I116" s="52"/>
      <c r="J116" s="52"/>
      <c r="K116" s="52"/>
      <c r="L116" s="52"/>
      <c r="M116" s="59"/>
      <c r="N116" s="52"/>
      <c r="O116" s="59"/>
      <c r="P116" s="52"/>
      <c r="Q116" s="52"/>
      <c r="R116" s="53"/>
      <c r="S116" s="53"/>
      <c r="T116" s="53"/>
      <c r="U116" s="53"/>
      <c r="V116" s="53"/>
    </row>
    <row r="117" spans="1:22">
      <c r="A117" s="53"/>
      <c r="B117" s="53"/>
      <c r="C117" s="53"/>
      <c r="D117" s="52"/>
      <c r="E117" s="52"/>
      <c r="F117" s="52"/>
      <c r="G117" s="52"/>
      <c r="H117" s="52"/>
      <c r="I117" s="52"/>
      <c r="J117" s="52"/>
      <c r="K117" s="52"/>
      <c r="L117" s="52"/>
      <c r="M117" s="59"/>
      <c r="N117" s="52"/>
      <c r="O117" s="59"/>
      <c r="P117" s="52"/>
      <c r="Q117" s="52"/>
      <c r="R117" s="53"/>
      <c r="S117" s="53"/>
      <c r="T117" s="53"/>
      <c r="U117" s="53"/>
      <c r="V117" s="53"/>
    </row>
    <row r="118" spans="1:22">
      <c r="A118" s="53"/>
      <c r="B118" s="53"/>
      <c r="C118" s="53"/>
      <c r="D118" s="52"/>
      <c r="E118" s="52"/>
      <c r="F118" s="52"/>
      <c r="G118" s="52"/>
      <c r="H118" s="52"/>
      <c r="I118" s="52"/>
      <c r="J118" s="52"/>
      <c r="K118" s="52"/>
      <c r="L118" s="52"/>
      <c r="M118" s="59"/>
      <c r="N118" s="52"/>
      <c r="O118" s="59"/>
      <c r="P118" s="52"/>
      <c r="Q118" s="52"/>
      <c r="R118" s="53"/>
      <c r="S118" s="53"/>
      <c r="T118" s="53"/>
      <c r="U118" s="53"/>
      <c r="V118" s="53"/>
    </row>
    <row r="119" spans="1:22">
      <c r="A119" s="53"/>
      <c r="B119" s="53"/>
      <c r="C119" s="53"/>
      <c r="D119" s="52"/>
      <c r="E119" s="52"/>
      <c r="F119" s="52"/>
      <c r="G119" s="52"/>
      <c r="H119" s="52"/>
      <c r="I119" s="52"/>
      <c r="J119" s="52"/>
      <c r="K119" s="52"/>
      <c r="L119" s="52"/>
      <c r="M119" s="59"/>
      <c r="N119" s="52"/>
      <c r="O119" s="59"/>
      <c r="P119" s="52"/>
      <c r="Q119" s="52"/>
      <c r="R119" s="53"/>
      <c r="S119" s="53"/>
      <c r="T119" s="53"/>
      <c r="U119" s="53"/>
      <c r="V119" s="53"/>
    </row>
    <row r="120" spans="1:22">
      <c r="A120" s="53"/>
      <c r="B120" s="53"/>
      <c r="C120" s="53"/>
      <c r="D120" s="52"/>
      <c r="E120" s="52"/>
      <c r="F120" s="52"/>
      <c r="G120" s="52"/>
      <c r="H120" s="52"/>
      <c r="I120" s="52"/>
      <c r="J120" s="52"/>
      <c r="K120" s="52"/>
      <c r="L120" s="52"/>
      <c r="M120" s="59"/>
      <c r="N120" s="52"/>
      <c r="O120" s="59"/>
      <c r="P120" s="52"/>
      <c r="Q120" s="52"/>
      <c r="R120" s="53"/>
      <c r="S120" s="53"/>
      <c r="T120" s="53"/>
      <c r="U120" s="53"/>
      <c r="V120" s="53"/>
    </row>
    <row r="121" spans="1:22">
      <c r="A121" s="53"/>
      <c r="B121" s="53"/>
      <c r="C121" s="53"/>
      <c r="D121" s="52"/>
      <c r="E121" s="52"/>
      <c r="F121" s="52"/>
      <c r="G121" s="52"/>
      <c r="H121" s="52"/>
      <c r="I121" s="52"/>
      <c r="J121" s="52"/>
      <c r="K121" s="52"/>
      <c r="L121" s="52"/>
      <c r="M121" s="59"/>
      <c r="N121" s="52"/>
      <c r="O121" s="59"/>
      <c r="P121" s="52"/>
      <c r="Q121" s="52"/>
      <c r="R121" s="53"/>
      <c r="S121" s="53"/>
      <c r="T121" s="53"/>
      <c r="U121" s="53"/>
      <c r="V121" s="53"/>
    </row>
    <row r="122" spans="1:22">
      <c r="A122" s="53"/>
      <c r="B122" s="53"/>
      <c r="C122" s="53"/>
      <c r="D122" s="52"/>
      <c r="E122" s="52"/>
      <c r="F122" s="52"/>
      <c r="G122" s="52"/>
      <c r="H122" s="52"/>
      <c r="I122" s="52"/>
      <c r="J122" s="52"/>
      <c r="K122" s="52"/>
      <c r="L122" s="52"/>
      <c r="M122" s="59"/>
      <c r="N122" s="52"/>
      <c r="O122" s="59"/>
      <c r="P122" s="52"/>
      <c r="Q122" s="52"/>
      <c r="R122" s="53"/>
      <c r="S122" s="53"/>
      <c r="T122" s="53"/>
      <c r="U122" s="53"/>
      <c r="V122" s="53"/>
    </row>
    <row r="123" spans="1:22">
      <c r="A123" s="53"/>
      <c r="B123" s="53"/>
      <c r="C123" s="53"/>
      <c r="D123" s="52"/>
      <c r="E123" s="52"/>
      <c r="F123" s="52"/>
      <c r="G123" s="52"/>
      <c r="H123" s="52"/>
      <c r="I123" s="52"/>
      <c r="J123" s="52"/>
      <c r="K123" s="52"/>
      <c r="L123" s="52"/>
      <c r="M123" s="59"/>
      <c r="N123" s="52"/>
      <c r="O123" s="59"/>
      <c r="P123" s="52"/>
      <c r="Q123" s="52"/>
      <c r="R123" s="53"/>
      <c r="S123" s="53"/>
      <c r="T123" s="53"/>
      <c r="U123" s="53"/>
      <c r="V123" s="53"/>
    </row>
    <row r="124" spans="1:22">
      <c r="A124" s="53"/>
      <c r="B124" s="53"/>
      <c r="C124" s="53"/>
      <c r="D124" s="52"/>
      <c r="E124" s="52"/>
      <c r="F124" s="52"/>
      <c r="G124" s="52"/>
      <c r="H124" s="52"/>
      <c r="I124" s="52"/>
      <c r="J124" s="52"/>
      <c r="K124" s="52"/>
      <c r="L124" s="52"/>
      <c r="M124" s="59"/>
      <c r="N124" s="52"/>
      <c r="O124" s="59"/>
      <c r="P124" s="52"/>
      <c r="Q124" s="52"/>
      <c r="R124" s="53"/>
      <c r="S124" s="53"/>
      <c r="T124" s="53"/>
      <c r="U124" s="53"/>
      <c r="V124" s="53"/>
    </row>
    <row r="125" spans="1:22">
      <c r="A125" s="53"/>
      <c r="B125" s="53"/>
      <c r="C125" s="53"/>
      <c r="D125" s="52"/>
      <c r="E125" s="52"/>
      <c r="F125" s="52"/>
      <c r="G125" s="52"/>
      <c r="H125" s="52"/>
      <c r="I125" s="52"/>
      <c r="J125" s="52"/>
      <c r="K125" s="52"/>
      <c r="L125" s="52"/>
      <c r="M125" s="59"/>
      <c r="N125" s="52"/>
      <c r="O125" s="59"/>
      <c r="P125" s="52"/>
      <c r="Q125" s="52"/>
      <c r="R125" s="53"/>
      <c r="S125" s="53"/>
      <c r="T125" s="53"/>
      <c r="U125" s="53"/>
      <c r="V125" s="53"/>
    </row>
    <row r="126" spans="1:22">
      <c r="A126" s="53"/>
      <c r="B126" s="53"/>
      <c r="C126" s="53"/>
      <c r="D126" s="52"/>
      <c r="E126" s="52"/>
      <c r="F126" s="52"/>
      <c r="G126" s="52"/>
      <c r="H126" s="52"/>
      <c r="I126" s="52"/>
      <c r="J126" s="52"/>
      <c r="K126" s="52"/>
      <c r="L126" s="52"/>
      <c r="M126" s="59"/>
      <c r="N126" s="52"/>
      <c r="O126" s="59"/>
      <c r="P126" s="52"/>
      <c r="Q126" s="52"/>
      <c r="R126" s="53"/>
      <c r="S126" s="53"/>
      <c r="T126" s="53"/>
      <c r="U126" s="53"/>
      <c r="V126" s="53"/>
    </row>
    <row r="127" spans="1:22">
      <c r="A127" s="53"/>
      <c r="B127" s="53"/>
      <c r="C127" s="53"/>
      <c r="D127" s="53"/>
      <c r="E127" s="53"/>
      <c r="F127" s="53"/>
      <c r="G127" s="53"/>
      <c r="H127" s="53"/>
      <c r="I127" s="53"/>
      <c r="J127" s="53"/>
      <c r="K127" s="53"/>
      <c r="L127" s="53"/>
      <c r="M127" s="61"/>
      <c r="N127" s="53"/>
      <c r="O127" s="61"/>
      <c r="P127" s="53"/>
      <c r="Q127" s="53"/>
      <c r="R127" s="53"/>
      <c r="S127" s="53"/>
      <c r="T127" s="53"/>
      <c r="U127" s="53"/>
      <c r="V127" s="53"/>
    </row>
    <row r="128" spans="1:22">
      <c r="A128" s="53"/>
      <c r="B128" s="53"/>
      <c r="C128" s="53"/>
      <c r="D128" s="53"/>
      <c r="E128" s="53"/>
      <c r="F128" s="53"/>
      <c r="G128" s="53"/>
      <c r="H128" s="53"/>
      <c r="I128" s="53"/>
      <c r="J128" s="53"/>
      <c r="K128" s="53"/>
      <c r="L128" s="53"/>
      <c r="M128" s="61"/>
      <c r="N128" s="53"/>
      <c r="O128" s="61"/>
      <c r="P128" s="53"/>
      <c r="Q128" s="53"/>
      <c r="R128" s="53"/>
      <c r="S128" s="53"/>
      <c r="T128" s="53"/>
      <c r="U128" s="53"/>
      <c r="V128" s="53"/>
    </row>
    <row r="129" spans="1:22">
      <c r="A129" s="53"/>
      <c r="B129" s="53"/>
      <c r="C129" s="53"/>
      <c r="D129" s="53"/>
      <c r="E129" s="53"/>
      <c r="F129" s="53"/>
      <c r="G129" s="53"/>
      <c r="H129" s="53"/>
      <c r="I129" s="53"/>
      <c r="J129" s="53"/>
      <c r="K129" s="53"/>
      <c r="L129" s="53"/>
      <c r="M129" s="61"/>
      <c r="N129" s="53"/>
      <c r="O129" s="61"/>
      <c r="P129" s="53"/>
      <c r="Q129" s="53"/>
      <c r="R129" s="53"/>
      <c r="S129" s="53"/>
      <c r="T129" s="53"/>
      <c r="U129" s="53"/>
      <c r="V129" s="53"/>
    </row>
    <row r="130" spans="1:22">
      <c r="A130" s="53"/>
      <c r="B130" s="53"/>
      <c r="C130" s="53"/>
      <c r="D130" s="53"/>
      <c r="E130" s="53"/>
      <c r="F130" s="53"/>
      <c r="G130" s="53"/>
      <c r="H130" s="53"/>
      <c r="I130" s="53"/>
      <c r="J130" s="53"/>
      <c r="K130" s="53"/>
      <c r="L130" s="53"/>
      <c r="M130" s="61"/>
      <c r="N130" s="53"/>
      <c r="O130" s="61"/>
      <c r="P130" s="53"/>
      <c r="Q130" s="53"/>
      <c r="R130" s="53"/>
      <c r="S130" s="53"/>
      <c r="T130" s="53"/>
      <c r="U130" s="53"/>
      <c r="V130" s="53"/>
    </row>
    <row r="131" spans="1:22">
      <c r="A131" s="53"/>
      <c r="B131" s="53"/>
      <c r="C131" s="53"/>
      <c r="D131" s="53"/>
      <c r="E131" s="53"/>
      <c r="F131" s="53"/>
      <c r="G131" s="53"/>
      <c r="H131" s="53"/>
      <c r="I131" s="53"/>
      <c r="J131" s="53"/>
      <c r="K131" s="53"/>
      <c r="L131" s="53"/>
      <c r="M131" s="61"/>
      <c r="N131" s="53"/>
      <c r="O131" s="61"/>
      <c r="P131" s="53"/>
      <c r="Q131" s="53"/>
      <c r="R131" s="53"/>
      <c r="S131" s="53"/>
      <c r="T131" s="53"/>
      <c r="U131" s="53"/>
      <c r="V131" s="53"/>
    </row>
    <row r="132" spans="1:22">
      <c r="A132" s="53"/>
      <c r="B132" s="53"/>
      <c r="C132" s="53"/>
      <c r="D132" s="53"/>
      <c r="E132" s="53"/>
      <c r="F132" s="53"/>
      <c r="G132" s="53"/>
      <c r="H132" s="53"/>
      <c r="I132" s="53"/>
      <c r="J132" s="53"/>
      <c r="K132" s="53"/>
      <c r="L132" s="53"/>
      <c r="M132" s="61"/>
      <c r="N132" s="53"/>
      <c r="O132" s="61"/>
      <c r="P132" s="53"/>
      <c r="Q132" s="53"/>
      <c r="R132" s="53"/>
      <c r="S132" s="53"/>
      <c r="T132" s="53"/>
      <c r="U132" s="53"/>
      <c r="V132" s="53"/>
    </row>
    <row r="133" spans="1:22">
      <c r="A133" s="53"/>
      <c r="B133" s="53"/>
      <c r="C133" s="53"/>
      <c r="D133" s="53"/>
      <c r="E133" s="53"/>
      <c r="F133" s="53"/>
      <c r="G133" s="53"/>
      <c r="H133" s="53"/>
      <c r="I133" s="53"/>
      <c r="J133" s="53"/>
      <c r="K133" s="53"/>
      <c r="L133" s="53"/>
      <c r="M133" s="61"/>
      <c r="N133" s="53"/>
      <c r="O133" s="61"/>
      <c r="P133" s="53"/>
      <c r="Q133" s="53"/>
      <c r="R133" s="53"/>
      <c r="S133" s="53"/>
      <c r="T133" s="53"/>
      <c r="U133" s="53"/>
      <c r="V133" s="53"/>
    </row>
    <row r="134" spans="1:22">
      <c r="A134" s="53"/>
      <c r="B134" s="53"/>
      <c r="C134" s="53"/>
      <c r="D134" s="53"/>
      <c r="E134" s="53"/>
      <c r="F134" s="53"/>
      <c r="G134" s="53"/>
      <c r="H134" s="53"/>
      <c r="I134" s="53"/>
      <c r="J134" s="53"/>
      <c r="K134" s="53"/>
      <c r="L134" s="53"/>
      <c r="M134" s="61"/>
      <c r="N134" s="53"/>
      <c r="O134" s="61"/>
      <c r="P134" s="53"/>
      <c r="Q134" s="53"/>
      <c r="R134" s="53"/>
      <c r="S134" s="53"/>
      <c r="T134" s="53"/>
      <c r="U134" s="53"/>
      <c r="V134" s="53"/>
    </row>
    <row r="135" spans="1:22">
      <c r="A135" s="53"/>
      <c r="B135" s="53"/>
      <c r="C135" s="53"/>
      <c r="D135" s="53"/>
      <c r="E135" s="53"/>
      <c r="F135" s="53"/>
      <c r="G135" s="53"/>
      <c r="H135" s="53"/>
      <c r="I135" s="53"/>
      <c r="J135" s="53"/>
      <c r="K135" s="53"/>
      <c r="L135" s="53"/>
      <c r="M135" s="61"/>
      <c r="N135" s="53"/>
      <c r="O135" s="61"/>
      <c r="P135" s="53"/>
      <c r="Q135" s="53"/>
      <c r="R135" s="53"/>
      <c r="S135" s="53"/>
      <c r="T135" s="53"/>
      <c r="U135" s="53"/>
      <c r="V135" s="53"/>
    </row>
    <row r="136" spans="1:22">
      <c r="A136" s="53"/>
      <c r="B136" s="53"/>
      <c r="C136" s="53"/>
      <c r="D136" s="53"/>
      <c r="E136" s="53"/>
      <c r="F136" s="53"/>
      <c r="G136" s="53"/>
      <c r="H136" s="53"/>
      <c r="I136" s="53"/>
      <c r="J136" s="53"/>
      <c r="K136" s="53"/>
      <c r="L136" s="53"/>
      <c r="M136" s="61"/>
      <c r="N136" s="53"/>
      <c r="O136" s="61"/>
      <c r="P136" s="53"/>
      <c r="Q136" s="53"/>
      <c r="R136" s="53"/>
      <c r="S136" s="53"/>
      <c r="T136" s="53"/>
      <c r="U136" s="53"/>
      <c r="V136" s="53"/>
    </row>
    <row r="137" spans="1:22">
      <c r="A137" s="53"/>
      <c r="B137" s="53"/>
      <c r="C137" s="53"/>
      <c r="D137" s="53"/>
      <c r="E137" s="53"/>
      <c r="F137" s="53"/>
      <c r="G137" s="53"/>
      <c r="H137" s="53"/>
      <c r="I137" s="53"/>
      <c r="J137" s="53"/>
      <c r="K137" s="53"/>
      <c r="L137" s="53"/>
      <c r="M137" s="61"/>
      <c r="N137" s="53"/>
      <c r="O137" s="61"/>
      <c r="P137" s="53"/>
      <c r="Q137" s="53"/>
      <c r="R137" s="53"/>
      <c r="S137" s="53"/>
      <c r="T137" s="53"/>
      <c r="U137" s="53"/>
      <c r="V137" s="53"/>
    </row>
    <row r="138" spans="1:22">
      <c r="A138" s="53"/>
      <c r="B138" s="53"/>
      <c r="C138" s="53"/>
      <c r="D138" s="53"/>
      <c r="E138" s="53"/>
      <c r="F138" s="53"/>
      <c r="G138" s="53"/>
      <c r="H138" s="53"/>
      <c r="I138" s="53"/>
      <c r="J138" s="53"/>
      <c r="K138" s="53"/>
      <c r="L138" s="53"/>
      <c r="M138" s="61"/>
      <c r="N138" s="53"/>
      <c r="O138" s="61"/>
      <c r="P138" s="53"/>
      <c r="Q138" s="53"/>
      <c r="R138" s="53"/>
      <c r="S138" s="53"/>
      <c r="T138" s="53"/>
      <c r="U138" s="53"/>
      <c r="V138" s="53"/>
    </row>
    <row r="139" spans="1:22">
      <c r="A139" s="53"/>
      <c r="B139" s="53"/>
      <c r="C139" s="53"/>
      <c r="D139" s="53"/>
      <c r="E139" s="53"/>
      <c r="F139" s="53"/>
      <c r="G139" s="53"/>
      <c r="H139" s="53"/>
      <c r="I139" s="53"/>
      <c r="J139" s="53"/>
      <c r="K139" s="53"/>
      <c r="L139" s="53"/>
      <c r="M139" s="61"/>
      <c r="N139" s="53"/>
      <c r="O139" s="61"/>
      <c r="P139" s="53"/>
      <c r="Q139" s="53"/>
      <c r="R139" s="53"/>
      <c r="S139" s="53"/>
      <c r="T139" s="53"/>
      <c r="U139" s="53"/>
      <c r="V139" s="53"/>
    </row>
    <row r="140" spans="1:22">
      <c r="A140" s="53"/>
      <c r="B140" s="53"/>
      <c r="C140" s="53"/>
      <c r="D140" s="53"/>
      <c r="E140" s="53"/>
      <c r="F140" s="53"/>
      <c r="G140" s="53"/>
      <c r="H140" s="53"/>
      <c r="I140" s="53"/>
      <c r="J140" s="53"/>
      <c r="K140" s="53"/>
      <c r="L140" s="53"/>
      <c r="M140" s="61"/>
      <c r="N140" s="53"/>
      <c r="O140" s="61"/>
      <c r="P140" s="53"/>
      <c r="Q140" s="53"/>
      <c r="R140" s="53"/>
      <c r="S140" s="53"/>
      <c r="T140" s="53"/>
      <c r="U140" s="53"/>
      <c r="V140" s="53"/>
    </row>
    <row r="141" spans="1:22">
      <c r="A141" s="53"/>
      <c r="B141" s="53"/>
      <c r="C141" s="53"/>
      <c r="D141" s="53"/>
      <c r="E141" s="53"/>
      <c r="F141" s="53"/>
      <c r="G141" s="53"/>
      <c r="H141" s="53"/>
      <c r="I141" s="53"/>
      <c r="J141" s="53"/>
      <c r="K141" s="53"/>
      <c r="L141" s="53"/>
      <c r="M141" s="61"/>
      <c r="N141" s="53"/>
      <c r="O141" s="61"/>
      <c r="P141" s="53"/>
      <c r="Q141" s="53"/>
      <c r="R141" s="53"/>
      <c r="S141" s="53"/>
      <c r="T141" s="53"/>
      <c r="U141" s="53"/>
      <c r="V141" s="53"/>
    </row>
    <row r="142" spans="1:22">
      <c r="A142" s="53"/>
      <c r="B142" s="53"/>
      <c r="C142" s="53"/>
      <c r="D142" s="53"/>
      <c r="E142" s="53"/>
      <c r="F142" s="53"/>
      <c r="G142" s="53"/>
      <c r="H142" s="53"/>
      <c r="I142" s="53"/>
      <c r="J142" s="53"/>
      <c r="K142" s="53"/>
      <c r="L142" s="53"/>
      <c r="M142" s="61"/>
      <c r="N142" s="53"/>
      <c r="O142" s="61"/>
      <c r="P142" s="53"/>
      <c r="Q142" s="53"/>
      <c r="R142" s="53"/>
      <c r="S142" s="53"/>
      <c r="T142" s="53"/>
      <c r="U142" s="53"/>
      <c r="V142" s="53"/>
    </row>
    <row r="143" spans="1:22">
      <c r="A143" s="53"/>
      <c r="B143" s="53"/>
      <c r="C143" s="53"/>
      <c r="D143" s="53"/>
      <c r="E143" s="53"/>
      <c r="F143" s="53"/>
      <c r="G143" s="53"/>
      <c r="H143" s="53"/>
      <c r="I143" s="53"/>
      <c r="J143" s="53"/>
      <c r="K143" s="53"/>
      <c r="L143" s="53"/>
      <c r="M143" s="61"/>
      <c r="N143" s="53"/>
      <c r="O143" s="61"/>
      <c r="P143" s="53"/>
      <c r="Q143" s="53"/>
      <c r="R143" s="53"/>
      <c r="S143" s="53"/>
      <c r="T143" s="53"/>
      <c r="U143" s="53"/>
      <c r="V143" s="53"/>
    </row>
    <row r="144" spans="1:22">
      <c r="A144" s="53"/>
      <c r="B144" s="53"/>
      <c r="C144" s="53"/>
      <c r="D144" s="53"/>
      <c r="E144" s="53"/>
      <c r="F144" s="53"/>
      <c r="G144" s="53"/>
      <c r="H144" s="53"/>
      <c r="I144" s="53"/>
      <c r="J144" s="53"/>
      <c r="K144" s="53"/>
      <c r="L144" s="53"/>
      <c r="M144" s="61"/>
      <c r="N144" s="53"/>
      <c r="O144" s="61"/>
      <c r="P144" s="53"/>
      <c r="Q144" s="53"/>
      <c r="R144" s="53"/>
      <c r="S144" s="53"/>
      <c r="T144" s="53"/>
      <c r="U144" s="53"/>
      <c r="V144" s="53"/>
    </row>
    <row r="145" spans="1:22">
      <c r="A145" s="53"/>
      <c r="B145" s="53"/>
      <c r="C145" s="53"/>
      <c r="D145" s="53"/>
      <c r="E145" s="53"/>
      <c r="F145" s="53"/>
      <c r="G145" s="53"/>
      <c r="H145" s="53"/>
      <c r="I145" s="53"/>
      <c r="J145" s="53"/>
      <c r="K145" s="53"/>
      <c r="L145" s="53"/>
      <c r="M145" s="61"/>
      <c r="N145" s="53"/>
      <c r="O145" s="61"/>
      <c r="P145" s="53"/>
      <c r="Q145" s="53"/>
      <c r="R145" s="53"/>
      <c r="S145" s="53"/>
      <c r="T145" s="53"/>
      <c r="U145" s="53"/>
      <c r="V145" s="53"/>
    </row>
    <row r="146" spans="1:22">
      <c r="A146" s="53"/>
      <c r="B146" s="53"/>
      <c r="C146" s="53"/>
      <c r="D146" s="53"/>
      <c r="E146" s="53"/>
      <c r="F146" s="53"/>
      <c r="G146" s="53"/>
      <c r="H146" s="53"/>
      <c r="I146" s="53"/>
      <c r="J146" s="53"/>
      <c r="K146" s="53"/>
      <c r="L146" s="53"/>
      <c r="M146" s="61"/>
      <c r="N146" s="53"/>
      <c r="O146" s="61"/>
      <c r="P146" s="53"/>
      <c r="Q146" s="53"/>
      <c r="R146" s="53"/>
      <c r="S146" s="53"/>
      <c r="T146" s="53"/>
      <c r="U146" s="53"/>
      <c r="V146" s="53"/>
    </row>
    <row r="147" spans="1:22">
      <c r="A147" s="53"/>
      <c r="B147" s="53"/>
      <c r="C147" s="53"/>
      <c r="D147" s="53"/>
      <c r="E147" s="53"/>
      <c r="F147" s="53"/>
      <c r="G147" s="53"/>
      <c r="H147" s="53"/>
      <c r="I147" s="53"/>
      <c r="J147" s="53"/>
      <c r="K147" s="53"/>
      <c r="L147" s="53"/>
      <c r="M147" s="61"/>
      <c r="N147" s="53"/>
      <c r="O147" s="61"/>
      <c r="P147" s="53"/>
      <c r="Q147" s="53"/>
      <c r="R147" s="53"/>
      <c r="S147" s="53"/>
      <c r="T147" s="53"/>
      <c r="U147" s="53"/>
      <c r="V147" s="53"/>
    </row>
    <row r="148" spans="1:22">
      <c r="A148" s="53"/>
      <c r="B148" s="53"/>
      <c r="C148" s="53"/>
      <c r="D148" s="53"/>
      <c r="E148" s="53"/>
      <c r="F148" s="53"/>
      <c r="G148" s="53"/>
      <c r="H148" s="53"/>
      <c r="I148" s="53"/>
      <c r="J148" s="53"/>
      <c r="K148" s="53"/>
      <c r="L148" s="53"/>
      <c r="M148" s="61"/>
      <c r="N148" s="53"/>
      <c r="O148" s="61"/>
      <c r="P148" s="53"/>
      <c r="Q148" s="53"/>
      <c r="R148" s="53"/>
      <c r="S148" s="53"/>
      <c r="T148" s="53"/>
      <c r="U148" s="53"/>
      <c r="V148" s="53"/>
    </row>
    <row r="149" spans="1:22">
      <c r="A149" s="53"/>
      <c r="B149" s="53"/>
      <c r="C149" s="53"/>
      <c r="D149" s="53"/>
      <c r="E149" s="53"/>
      <c r="F149" s="53"/>
      <c r="G149" s="53"/>
      <c r="H149" s="53"/>
      <c r="I149" s="53"/>
      <c r="J149" s="53"/>
      <c r="K149" s="53"/>
      <c r="L149" s="53"/>
      <c r="M149" s="61"/>
      <c r="N149" s="53"/>
      <c r="O149" s="61"/>
      <c r="P149" s="53"/>
      <c r="Q149" s="53"/>
      <c r="R149" s="53"/>
      <c r="S149" s="53"/>
      <c r="T149" s="53"/>
      <c r="U149" s="53"/>
      <c r="V149" s="53"/>
    </row>
    <row r="150" spans="1:22">
      <c r="A150" s="53"/>
      <c r="B150" s="53"/>
      <c r="C150" s="53"/>
      <c r="D150" s="53"/>
      <c r="E150" s="53"/>
      <c r="F150" s="53"/>
      <c r="G150" s="53"/>
      <c r="H150" s="53"/>
      <c r="I150" s="53"/>
      <c r="J150" s="53"/>
      <c r="K150" s="53"/>
      <c r="L150" s="53"/>
      <c r="M150" s="61"/>
      <c r="N150" s="53"/>
      <c r="O150" s="61"/>
      <c r="P150" s="53"/>
      <c r="Q150" s="53"/>
      <c r="R150" s="53"/>
      <c r="S150" s="53"/>
      <c r="T150" s="53"/>
      <c r="U150" s="53"/>
      <c r="V150" s="53"/>
    </row>
    <row r="151" spans="1:22">
      <c r="A151" s="53"/>
      <c r="B151" s="53"/>
      <c r="C151" s="53"/>
      <c r="D151" s="53"/>
      <c r="E151" s="53"/>
      <c r="F151" s="53"/>
      <c r="G151" s="53"/>
      <c r="H151" s="53"/>
      <c r="I151" s="53"/>
      <c r="J151" s="53"/>
      <c r="K151" s="53"/>
      <c r="L151" s="53"/>
      <c r="M151" s="61"/>
      <c r="N151" s="53"/>
      <c r="O151" s="61"/>
      <c r="P151" s="53"/>
      <c r="Q151" s="53"/>
      <c r="R151" s="53"/>
      <c r="S151" s="53"/>
      <c r="T151" s="53"/>
      <c r="U151" s="53"/>
      <c r="V151" s="53"/>
    </row>
    <row r="152" spans="1:22">
      <c r="Q152" s="53"/>
      <c r="R152" s="53"/>
      <c r="S152" s="53"/>
      <c r="T152" s="53"/>
      <c r="U152" s="53"/>
    </row>
    <row r="153" spans="1:22">
      <c r="Q153" s="53"/>
      <c r="R153" s="53"/>
      <c r="S153" s="53"/>
      <c r="T153" s="53"/>
      <c r="U153" s="53"/>
    </row>
    <row r="154" spans="1:22">
      <c r="Q154" s="53"/>
      <c r="R154" s="53"/>
      <c r="S154" s="53"/>
      <c r="T154" s="53"/>
      <c r="U154" s="53"/>
    </row>
    <row r="155" spans="1:22">
      <c r="Q155" s="53"/>
      <c r="R155" s="53"/>
      <c r="S155" s="53"/>
      <c r="T155" s="53"/>
      <c r="U155" s="53"/>
    </row>
    <row r="156" spans="1:22">
      <c r="Q156" s="53"/>
      <c r="R156" s="53"/>
      <c r="S156" s="53"/>
      <c r="T156" s="53"/>
      <c r="U156" s="53"/>
    </row>
    <row r="157" spans="1:22">
      <c r="Q157" s="53"/>
      <c r="R157" s="53"/>
      <c r="S157" s="53"/>
      <c r="T157" s="53"/>
      <c r="U157" s="53"/>
    </row>
    <row r="158" spans="1:22">
      <c r="Q158" s="53"/>
      <c r="R158" s="53"/>
      <c r="S158" s="53"/>
      <c r="T158" s="53"/>
      <c r="U158" s="53"/>
    </row>
    <row r="159" spans="1:22">
      <c r="Q159" s="53"/>
      <c r="R159" s="53"/>
      <c r="S159" s="53"/>
      <c r="T159" s="53"/>
      <c r="U159" s="53"/>
    </row>
    <row r="160" spans="1:22">
      <c r="Q160" s="53"/>
      <c r="R160" s="53"/>
      <c r="S160" s="53"/>
      <c r="T160" s="53"/>
      <c r="U160" s="53"/>
    </row>
    <row r="161" spans="17:21">
      <c r="Q161" s="53"/>
      <c r="R161" s="53"/>
      <c r="S161" s="53"/>
      <c r="T161" s="53"/>
      <c r="U161" s="53"/>
    </row>
    <row r="162" spans="17:21">
      <c r="Q162" s="53"/>
      <c r="R162" s="53"/>
      <c r="S162" s="53"/>
      <c r="T162" s="53"/>
      <c r="U162" s="53"/>
    </row>
    <row r="163" spans="17:21">
      <c r="Q163" s="53"/>
      <c r="R163" s="53"/>
      <c r="S163" s="53"/>
      <c r="T163" s="53"/>
      <c r="U163" s="53"/>
    </row>
    <row r="164" spans="17:21">
      <c r="Q164" s="53"/>
      <c r="R164" s="53"/>
      <c r="S164" s="53"/>
      <c r="T164" s="53"/>
      <c r="U164" s="53"/>
    </row>
    <row r="165" spans="17:21">
      <c r="Q165" s="53"/>
      <c r="R165" s="53"/>
      <c r="S165" s="53"/>
      <c r="T165" s="53"/>
      <c r="U165" s="53"/>
    </row>
    <row r="166" spans="17:21">
      <c r="Q166" s="53"/>
      <c r="R166" s="53"/>
      <c r="S166" s="53"/>
      <c r="T166" s="53"/>
      <c r="U166" s="53"/>
    </row>
    <row r="167" spans="17:21">
      <c r="Q167" s="53"/>
      <c r="R167" s="53"/>
      <c r="S167" s="53"/>
      <c r="T167" s="53"/>
      <c r="U167" s="53"/>
    </row>
    <row r="168" spans="17:21">
      <c r="Q168" s="53"/>
      <c r="R168" s="53"/>
      <c r="S168" s="53"/>
      <c r="T168" s="53"/>
      <c r="U168" s="53"/>
    </row>
    <row r="169" spans="17:21">
      <c r="Q169" s="53"/>
      <c r="R169" s="53"/>
      <c r="S169" s="53"/>
      <c r="T169" s="53"/>
      <c r="U169" s="53"/>
    </row>
    <row r="170" spans="17:21">
      <c r="Q170" s="53"/>
      <c r="R170" s="53"/>
      <c r="S170" s="53"/>
      <c r="T170" s="53"/>
      <c r="U170" s="53"/>
    </row>
    <row r="171" spans="17:21">
      <c r="Q171" s="53"/>
      <c r="R171" s="53"/>
      <c r="S171" s="53"/>
      <c r="T171" s="53"/>
      <c r="U171" s="53"/>
    </row>
    <row r="172" spans="17:21">
      <c r="Q172" s="53"/>
      <c r="R172" s="53"/>
      <c r="S172" s="53"/>
      <c r="T172" s="53"/>
      <c r="U172" s="53"/>
    </row>
    <row r="173" spans="17:21">
      <c r="Q173" s="53"/>
      <c r="R173" s="53"/>
      <c r="S173" s="53"/>
      <c r="T173" s="53"/>
      <c r="U173" s="53"/>
    </row>
    <row r="174" spans="17:21">
      <c r="Q174" s="53"/>
      <c r="R174" s="53"/>
      <c r="S174" s="53"/>
      <c r="T174" s="53"/>
      <c r="U174" s="53"/>
    </row>
    <row r="175" spans="17:21">
      <c r="Q175" s="53"/>
      <c r="R175" s="53"/>
      <c r="S175" s="53"/>
      <c r="T175" s="53"/>
      <c r="U175" s="53"/>
    </row>
    <row r="176" spans="17:21">
      <c r="Q176" s="53"/>
      <c r="R176" s="53"/>
      <c r="S176" s="53"/>
      <c r="T176" s="53"/>
      <c r="U176" s="53"/>
    </row>
    <row r="177" spans="17:21">
      <c r="Q177" s="53"/>
      <c r="R177" s="53"/>
      <c r="S177" s="53"/>
      <c r="T177" s="53"/>
      <c r="U177" s="53"/>
    </row>
    <row r="178" spans="17:21">
      <c r="Q178" s="53"/>
      <c r="R178" s="53"/>
      <c r="S178" s="53"/>
      <c r="T178" s="53"/>
      <c r="U178" s="53"/>
    </row>
    <row r="179" spans="17:21">
      <c r="Q179" s="53"/>
      <c r="R179" s="53"/>
      <c r="S179" s="53"/>
      <c r="T179" s="53"/>
      <c r="U179" s="53"/>
    </row>
    <row r="180" spans="17:21">
      <c r="Q180" s="53"/>
      <c r="R180" s="53"/>
      <c r="S180" s="53"/>
      <c r="T180" s="53"/>
      <c r="U180" s="53"/>
    </row>
    <row r="181" spans="17:21">
      <c r="Q181" s="53"/>
      <c r="R181" s="53"/>
      <c r="S181" s="53"/>
      <c r="T181" s="53"/>
      <c r="U181" s="53"/>
    </row>
    <row r="182" spans="17:21">
      <c r="Q182" s="53"/>
      <c r="R182" s="53"/>
      <c r="S182" s="53"/>
      <c r="T182" s="53"/>
      <c r="U182" s="53"/>
    </row>
    <row r="183" spans="17:21">
      <c r="Q183" s="53"/>
      <c r="R183" s="53"/>
      <c r="S183" s="53"/>
      <c r="T183" s="53"/>
      <c r="U183" s="53"/>
    </row>
    <row r="184" spans="17:21">
      <c r="Q184" s="53"/>
      <c r="R184" s="53"/>
      <c r="S184" s="53"/>
      <c r="T184" s="53"/>
      <c r="U184" s="53"/>
    </row>
    <row r="185" spans="17:21">
      <c r="Q185" s="53"/>
      <c r="R185" s="53"/>
      <c r="S185" s="53"/>
      <c r="T185" s="53"/>
      <c r="U185" s="53"/>
    </row>
    <row r="186" spans="17:21">
      <c r="Q186" s="53"/>
      <c r="R186" s="53"/>
      <c r="S186" s="53"/>
      <c r="T186" s="53"/>
      <c r="U186" s="53"/>
    </row>
    <row r="187" spans="17:21">
      <c r="Q187" s="53"/>
      <c r="R187" s="53"/>
      <c r="S187" s="53"/>
      <c r="T187" s="53"/>
      <c r="U187" s="53"/>
    </row>
    <row r="188" spans="17:21">
      <c r="Q188" s="53"/>
      <c r="R188" s="53"/>
      <c r="S188" s="53"/>
      <c r="T188" s="53"/>
      <c r="U188" s="53"/>
    </row>
    <row r="189" spans="17:21">
      <c r="Q189" s="53"/>
      <c r="R189" s="53"/>
      <c r="S189" s="53"/>
      <c r="T189" s="53"/>
      <c r="U189" s="53"/>
    </row>
    <row r="190" spans="17:21">
      <c r="Q190" s="53"/>
      <c r="R190" s="53"/>
      <c r="S190" s="53"/>
      <c r="T190" s="53"/>
      <c r="U190" s="53"/>
    </row>
    <row r="191" spans="17:21">
      <c r="Q191" s="53"/>
      <c r="R191" s="53"/>
      <c r="S191" s="53"/>
      <c r="T191" s="53"/>
      <c r="U191" s="53"/>
    </row>
    <row r="192" spans="17:21">
      <c r="Q192" s="53"/>
      <c r="R192" s="53"/>
      <c r="S192" s="53"/>
      <c r="T192" s="53"/>
      <c r="U192" s="53"/>
    </row>
    <row r="193" spans="17:21">
      <c r="Q193" s="53"/>
      <c r="R193" s="53"/>
      <c r="S193" s="53"/>
      <c r="T193" s="53"/>
      <c r="U193" s="53"/>
    </row>
    <row r="194" spans="17:21">
      <c r="Q194" s="53"/>
      <c r="R194" s="53"/>
      <c r="S194" s="53"/>
      <c r="T194" s="53"/>
      <c r="U194" s="53"/>
    </row>
    <row r="195" spans="17:21">
      <c r="Q195" s="53"/>
      <c r="R195" s="53"/>
      <c r="S195" s="53"/>
      <c r="T195" s="53"/>
      <c r="U195" s="53"/>
    </row>
    <row r="196" spans="17:21">
      <c r="Q196" s="53"/>
      <c r="R196" s="53"/>
      <c r="S196" s="53"/>
      <c r="T196" s="53"/>
      <c r="U196" s="53"/>
    </row>
    <row r="197" spans="17:21">
      <c r="Q197" s="53"/>
      <c r="R197" s="53"/>
      <c r="S197" s="53"/>
      <c r="T197" s="53"/>
      <c r="U197" s="53"/>
    </row>
    <row r="198" spans="17:21">
      <c r="Q198" s="53"/>
      <c r="R198" s="53"/>
      <c r="S198" s="53"/>
      <c r="T198" s="53"/>
      <c r="U198" s="53"/>
    </row>
    <row r="199" spans="17:21">
      <c r="Q199" s="53"/>
      <c r="R199" s="53"/>
      <c r="S199" s="53"/>
      <c r="T199" s="53"/>
      <c r="U199" s="53"/>
    </row>
    <row r="200" spans="17:21">
      <c r="Q200" s="53"/>
      <c r="R200" s="53"/>
      <c r="S200" s="53"/>
      <c r="T200" s="53"/>
      <c r="U200" s="53"/>
    </row>
    <row r="201" spans="17:21">
      <c r="Q201" s="53"/>
      <c r="R201" s="53"/>
      <c r="S201" s="53"/>
      <c r="T201" s="53"/>
      <c r="U201" s="53"/>
    </row>
    <row r="202" spans="17:21">
      <c r="Q202" s="53"/>
      <c r="R202" s="53"/>
      <c r="S202" s="53"/>
      <c r="T202" s="53"/>
      <c r="U202" s="53"/>
    </row>
    <row r="203" spans="17:21">
      <c r="Q203" s="53"/>
      <c r="R203" s="53"/>
      <c r="S203" s="53"/>
      <c r="T203" s="53"/>
      <c r="U203" s="53"/>
    </row>
    <row r="204" spans="17:21">
      <c r="Q204" s="53"/>
      <c r="R204" s="53"/>
      <c r="S204" s="53"/>
      <c r="T204" s="53"/>
      <c r="U204" s="53"/>
    </row>
    <row r="205" spans="17:21">
      <c r="Q205" s="53"/>
      <c r="R205" s="53"/>
      <c r="S205" s="53"/>
      <c r="T205" s="53"/>
      <c r="U205" s="53"/>
    </row>
    <row r="206" spans="17:21">
      <c r="Q206" s="53"/>
      <c r="R206" s="53"/>
      <c r="S206" s="53"/>
      <c r="T206" s="53"/>
      <c r="U206" s="53"/>
    </row>
    <row r="207" spans="17:21">
      <c r="Q207" s="53"/>
      <c r="R207" s="53"/>
      <c r="S207" s="53"/>
      <c r="T207" s="53"/>
      <c r="U207" s="53"/>
    </row>
    <row r="208" spans="17:21">
      <c r="Q208" s="53"/>
      <c r="R208" s="53"/>
      <c r="S208" s="53"/>
      <c r="T208" s="53"/>
      <c r="U208" s="53"/>
    </row>
    <row r="209" spans="17:21">
      <c r="Q209" s="53"/>
      <c r="R209" s="53"/>
      <c r="S209" s="53"/>
      <c r="T209" s="53"/>
      <c r="U209" s="53"/>
    </row>
    <row r="210" spans="17:21">
      <c r="Q210" s="53"/>
      <c r="R210" s="53"/>
      <c r="S210" s="53"/>
      <c r="T210" s="53"/>
      <c r="U210" s="53"/>
    </row>
    <row r="211" spans="17:21">
      <c r="Q211" s="53"/>
      <c r="R211" s="53"/>
      <c r="S211" s="53"/>
      <c r="T211" s="53"/>
      <c r="U211" s="53"/>
    </row>
    <row r="212" spans="17:21">
      <c r="Q212" s="53"/>
      <c r="R212" s="53"/>
      <c r="S212" s="53"/>
      <c r="T212" s="53"/>
      <c r="U212" s="53"/>
    </row>
    <row r="213" spans="17:21">
      <c r="Q213" s="53"/>
      <c r="R213" s="53"/>
      <c r="S213" s="53"/>
      <c r="T213" s="53"/>
      <c r="U213" s="53"/>
    </row>
    <row r="214" spans="17:21">
      <c r="Q214" s="53"/>
      <c r="R214" s="53"/>
      <c r="S214" s="53"/>
      <c r="T214" s="53"/>
      <c r="U214" s="53"/>
    </row>
    <row r="215" spans="17:21">
      <c r="Q215" s="53"/>
      <c r="R215" s="53"/>
      <c r="S215" s="53"/>
      <c r="T215" s="53"/>
      <c r="U215" s="53"/>
    </row>
    <row r="216" spans="17:21">
      <c r="Q216" s="53"/>
      <c r="R216" s="53"/>
      <c r="S216" s="53"/>
      <c r="T216" s="53"/>
      <c r="U216" s="53"/>
    </row>
    <row r="217" spans="17:21">
      <c r="Q217" s="53"/>
      <c r="R217" s="53"/>
      <c r="S217" s="53"/>
      <c r="T217" s="53"/>
      <c r="U217" s="53"/>
    </row>
    <row r="218" spans="17:21">
      <c r="Q218" s="53"/>
      <c r="R218" s="53"/>
      <c r="S218" s="53"/>
      <c r="T218" s="53"/>
      <c r="U218" s="53"/>
    </row>
    <row r="219" spans="17:21">
      <c r="Q219" s="53"/>
      <c r="R219" s="53"/>
      <c r="S219" s="53"/>
      <c r="T219" s="53"/>
      <c r="U219" s="53"/>
    </row>
    <row r="220" spans="17:21">
      <c r="Q220" s="53"/>
      <c r="R220" s="53"/>
      <c r="S220" s="53"/>
      <c r="T220" s="53"/>
      <c r="U220" s="53"/>
    </row>
    <row r="221" spans="17:21">
      <c r="Q221" s="53"/>
      <c r="R221" s="53"/>
      <c r="S221" s="53"/>
      <c r="T221" s="53"/>
      <c r="U221" s="53"/>
    </row>
    <row r="222" spans="17:21">
      <c r="Q222" s="53"/>
      <c r="R222" s="53"/>
      <c r="S222" s="53"/>
      <c r="T222" s="53"/>
      <c r="U222" s="53"/>
    </row>
    <row r="223" spans="17:21">
      <c r="Q223" s="53"/>
      <c r="R223" s="53"/>
      <c r="S223" s="53"/>
      <c r="T223" s="53"/>
      <c r="U223" s="53"/>
    </row>
    <row r="224" spans="17:21">
      <c r="Q224" s="53"/>
      <c r="R224" s="53"/>
      <c r="S224" s="53"/>
      <c r="T224" s="53"/>
      <c r="U224" s="53"/>
    </row>
    <row r="225" spans="17:21">
      <c r="Q225" s="53"/>
      <c r="R225" s="53"/>
      <c r="S225" s="53"/>
      <c r="T225" s="53"/>
      <c r="U225" s="53"/>
    </row>
    <row r="226" spans="17:21">
      <c r="Q226" s="53"/>
      <c r="R226" s="53"/>
      <c r="S226" s="53"/>
      <c r="T226" s="53"/>
      <c r="U226" s="53"/>
    </row>
    <row r="227" spans="17:21">
      <c r="Q227" s="53"/>
      <c r="R227" s="53"/>
      <c r="S227" s="53"/>
      <c r="T227" s="53"/>
      <c r="U227" s="53"/>
    </row>
    <row r="228" spans="17:21">
      <c r="Q228" s="53"/>
      <c r="R228" s="53"/>
      <c r="S228" s="53"/>
      <c r="T228" s="53"/>
      <c r="U228" s="53"/>
    </row>
    <row r="229" spans="17:21">
      <c r="Q229" s="53"/>
      <c r="R229" s="53"/>
      <c r="S229" s="53"/>
      <c r="T229" s="53"/>
      <c r="U229" s="53"/>
    </row>
    <row r="230" spans="17:21">
      <c r="Q230" s="53"/>
      <c r="R230" s="53"/>
      <c r="S230" s="53"/>
      <c r="T230" s="53"/>
      <c r="U230" s="53"/>
    </row>
    <row r="231" spans="17:21">
      <c r="Q231" s="53"/>
      <c r="R231" s="53"/>
      <c r="S231" s="53"/>
      <c r="T231" s="53"/>
      <c r="U231" s="53"/>
    </row>
    <row r="232" spans="17:21">
      <c r="Q232" s="53"/>
      <c r="R232" s="53"/>
      <c r="S232" s="53"/>
      <c r="T232" s="53"/>
      <c r="U232" s="53"/>
    </row>
    <row r="233" spans="17:21">
      <c r="Q233" s="53"/>
      <c r="R233" s="53"/>
      <c r="S233" s="53"/>
      <c r="T233" s="53"/>
      <c r="U233" s="53"/>
    </row>
    <row r="234" spans="17:21">
      <c r="Q234" s="53"/>
      <c r="R234" s="53"/>
      <c r="S234" s="53"/>
      <c r="T234" s="53"/>
      <c r="U234" s="53"/>
    </row>
    <row r="235" spans="17:21">
      <c r="Q235" s="53"/>
      <c r="R235" s="53"/>
      <c r="S235" s="53"/>
      <c r="T235" s="53"/>
      <c r="U235" s="53"/>
    </row>
    <row r="236" spans="17:21">
      <c r="Q236" s="53"/>
      <c r="R236" s="53"/>
      <c r="S236" s="53"/>
      <c r="T236" s="53"/>
      <c r="U236" s="53"/>
    </row>
    <row r="237" spans="17:21">
      <c r="Q237" s="53"/>
      <c r="R237" s="53"/>
      <c r="S237" s="53"/>
      <c r="T237" s="53"/>
      <c r="U237" s="53"/>
    </row>
    <row r="238" spans="17:21">
      <c r="Q238" s="53"/>
      <c r="R238" s="53"/>
      <c r="S238" s="53"/>
      <c r="T238" s="53"/>
      <c r="U238" s="53"/>
    </row>
    <row r="239" spans="17:21">
      <c r="Q239" s="53"/>
      <c r="R239" s="53"/>
      <c r="S239" s="53"/>
      <c r="T239" s="53"/>
      <c r="U239" s="53"/>
    </row>
    <row r="240" spans="17:21">
      <c r="Q240" s="53"/>
      <c r="R240" s="53"/>
      <c r="S240" s="53"/>
      <c r="T240" s="53"/>
      <c r="U240" s="53"/>
    </row>
    <row r="241" spans="17:21">
      <c r="Q241" s="53"/>
      <c r="R241" s="53"/>
      <c r="S241" s="53"/>
      <c r="T241" s="53"/>
      <c r="U241" s="53"/>
    </row>
    <row r="242" spans="17:21">
      <c r="Q242" s="53"/>
      <c r="R242" s="53"/>
      <c r="S242" s="53"/>
      <c r="T242" s="53"/>
      <c r="U242" s="53"/>
    </row>
    <row r="243" spans="17:21">
      <c r="Q243" s="53"/>
      <c r="R243" s="53"/>
      <c r="S243" s="53"/>
      <c r="T243" s="53"/>
      <c r="U243" s="53"/>
    </row>
    <row r="244" spans="17:21">
      <c r="Q244" s="53"/>
      <c r="R244" s="53"/>
      <c r="S244" s="53"/>
      <c r="T244" s="53"/>
      <c r="U244" s="53"/>
    </row>
    <row r="245" spans="17:21">
      <c r="Q245" s="53"/>
      <c r="R245" s="53"/>
      <c r="S245" s="53"/>
      <c r="T245" s="53"/>
      <c r="U245" s="53"/>
    </row>
    <row r="246" spans="17:21">
      <c r="Q246" s="53"/>
      <c r="R246" s="53"/>
      <c r="S246" s="53"/>
      <c r="T246" s="53"/>
      <c r="U246" s="53"/>
    </row>
    <row r="247" spans="17:21">
      <c r="Q247" s="53"/>
      <c r="R247" s="53"/>
      <c r="S247" s="53"/>
      <c r="T247" s="53"/>
      <c r="U247" s="53"/>
    </row>
    <row r="248" spans="17:21">
      <c r="Q248" s="53"/>
      <c r="R248" s="53"/>
      <c r="S248" s="53"/>
      <c r="T248" s="53"/>
      <c r="U248" s="53"/>
    </row>
    <row r="249" spans="17:21">
      <c r="Q249" s="53"/>
      <c r="R249" s="53"/>
      <c r="S249" s="53"/>
      <c r="T249" s="53"/>
      <c r="U249" s="53"/>
    </row>
    <row r="250" spans="17:21">
      <c r="Q250" s="53"/>
      <c r="R250" s="53"/>
      <c r="S250" s="53"/>
      <c r="T250" s="53"/>
      <c r="U250" s="53"/>
    </row>
    <row r="251" spans="17:21">
      <c r="Q251" s="53"/>
      <c r="R251" s="53"/>
      <c r="S251" s="53"/>
      <c r="T251" s="53"/>
      <c r="U251" s="53"/>
    </row>
    <row r="252" spans="17:21">
      <c r="Q252" s="53"/>
      <c r="R252" s="53"/>
      <c r="S252" s="53"/>
      <c r="T252" s="53"/>
      <c r="U252" s="53"/>
    </row>
    <row r="253" spans="17:21">
      <c r="Q253" s="53"/>
      <c r="R253" s="53"/>
      <c r="S253" s="53"/>
      <c r="T253" s="53"/>
      <c r="U253" s="53"/>
    </row>
    <row r="254" spans="17:21">
      <c r="Q254" s="53"/>
      <c r="R254" s="53"/>
      <c r="S254" s="53"/>
      <c r="T254" s="53"/>
      <c r="U254" s="53"/>
    </row>
    <row r="255" spans="17:21">
      <c r="Q255" s="53"/>
      <c r="R255" s="53"/>
      <c r="S255" s="53"/>
      <c r="T255" s="53"/>
      <c r="U255" s="53"/>
    </row>
    <row r="256" spans="17:21">
      <c r="Q256" s="53"/>
      <c r="R256" s="53"/>
      <c r="S256" s="53"/>
      <c r="T256" s="53"/>
      <c r="U256" s="53"/>
    </row>
    <row r="257" spans="17:21">
      <c r="Q257" s="53"/>
      <c r="R257" s="53"/>
      <c r="S257" s="53"/>
      <c r="T257" s="53"/>
      <c r="U257" s="53"/>
    </row>
    <row r="258" spans="17:21">
      <c r="Q258" s="53"/>
      <c r="R258" s="53"/>
      <c r="S258" s="53"/>
      <c r="T258" s="53"/>
      <c r="U258" s="53"/>
    </row>
    <row r="259" spans="17:21">
      <c r="Q259" s="53"/>
      <c r="R259" s="53"/>
      <c r="S259" s="53"/>
      <c r="T259" s="53"/>
      <c r="U259" s="53"/>
    </row>
    <row r="260" spans="17:21">
      <c r="Q260" s="53"/>
      <c r="R260" s="53"/>
      <c r="S260" s="53"/>
      <c r="T260" s="53"/>
      <c r="U260" s="53"/>
    </row>
    <row r="261" spans="17:21">
      <c r="Q261" s="53"/>
      <c r="R261" s="53"/>
      <c r="S261" s="53"/>
      <c r="T261" s="53"/>
      <c r="U261" s="53"/>
    </row>
    <row r="262" spans="17:21">
      <c r="Q262" s="53"/>
      <c r="R262" s="53"/>
      <c r="S262" s="53"/>
      <c r="T262" s="53"/>
      <c r="U262" s="53"/>
    </row>
    <row r="263" spans="17:21">
      <c r="Q263" s="53"/>
      <c r="R263" s="53"/>
      <c r="S263" s="53"/>
      <c r="T263" s="53"/>
      <c r="U263" s="53"/>
    </row>
    <row r="264" spans="17:21">
      <c r="Q264" s="53"/>
      <c r="R264" s="53"/>
      <c r="S264" s="53"/>
      <c r="T264" s="53"/>
      <c r="U264" s="53"/>
    </row>
    <row r="265" spans="17:21">
      <c r="Q265" s="53"/>
      <c r="R265" s="53"/>
      <c r="S265" s="53"/>
      <c r="T265" s="53"/>
      <c r="U265" s="53"/>
    </row>
    <row r="266" spans="17:21">
      <c r="Q266" s="53"/>
      <c r="R266" s="53"/>
      <c r="S266" s="53"/>
      <c r="T266" s="53"/>
      <c r="U266" s="53"/>
    </row>
    <row r="267" spans="17:21">
      <c r="Q267" s="53"/>
      <c r="R267" s="53"/>
      <c r="S267" s="53"/>
      <c r="T267" s="53"/>
      <c r="U267" s="53"/>
    </row>
    <row r="268" spans="17:21">
      <c r="Q268" s="53"/>
      <c r="R268" s="53"/>
      <c r="S268" s="53"/>
      <c r="T268" s="53"/>
      <c r="U268" s="53"/>
    </row>
    <row r="269" spans="17:21">
      <c r="Q269" s="53"/>
      <c r="R269" s="53"/>
      <c r="S269" s="53"/>
      <c r="T269" s="53"/>
      <c r="U269" s="53"/>
    </row>
    <row r="270" spans="17:21">
      <c r="Q270" s="53"/>
      <c r="R270" s="53"/>
      <c r="S270" s="53"/>
      <c r="T270" s="53"/>
      <c r="U270" s="53"/>
    </row>
    <row r="271" spans="17:21">
      <c r="Q271" s="53"/>
      <c r="R271" s="53"/>
      <c r="S271" s="53"/>
      <c r="T271" s="53"/>
      <c r="U271" s="53"/>
    </row>
    <row r="272" spans="17:21">
      <c r="Q272" s="53"/>
      <c r="R272" s="53"/>
      <c r="S272" s="53"/>
      <c r="T272" s="53"/>
      <c r="U272" s="53"/>
    </row>
    <row r="273" spans="17:21">
      <c r="Q273" s="53"/>
      <c r="R273" s="53"/>
      <c r="S273" s="53"/>
      <c r="T273" s="53"/>
      <c r="U273" s="53"/>
    </row>
    <row r="274" spans="17:21">
      <c r="Q274" s="53"/>
      <c r="R274" s="53"/>
      <c r="S274" s="53"/>
      <c r="T274" s="53"/>
      <c r="U274" s="53"/>
    </row>
    <row r="275" spans="17:21">
      <c r="Q275" s="53"/>
      <c r="R275" s="53"/>
      <c r="S275" s="53"/>
      <c r="T275" s="53"/>
      <c r="U275" s="53"/>
    </row>
    <row r="276" spans="17:21">
      <c r="Q276" s="53"/>
      <c r="R276" s="53"/>
      <c r="S276" s="53"/>
      <c r="T276" s="53"/>
      <c r="U276" s="53"/>
    </row>
    <row r="277" spans="17:21">
      <c r="Q277" s="53"/>
      <c r="R277" s="53"/>
      <c r="S277" s="53"/>
      <c r="T277" s="53"/>
      <c r="U277" s="53"/>
    </row>
    <row r="278" spans="17:21">
      <c r="Q278" s="53"/>
      <c r="R278" s="53"/>
      <c r="S278" s="53"/>
      <c r="T278" s="53"/>
      <c r="U278" s="53"/>
    </row>
    <row r="279" spans="17:21">
      <c r="Q279" s="53"/>
      <c r="R279" s="53"/>
      <c r="S279" s="53"/>
      <c r="T279" s="53"/>
      <c r="U279" s="53"/>
    </row>
    <row r="280" spans="17:21">
      <c r="Q280" s="53"/>
      <c r="R280" s="53"/>
      <c r="S280" s="53"/>
      <c r="T280" s="53"/>
      <c r="U280" s="53"/>
    </row>
    <row r="281" spans="17:21">
      <c r="Q281" s="53"/>
      <c r="R281" s="53"/>
      <c r="S281" s="53"/>
      <c r="T281" s="53"/>
      <c r="U281" s="53"/>
    </row>
    <row r="282" spans="17:21">
      <c r="Q282" s="53"/>
      <c r="R282" s="53"/>
      <c r="S282" s="53"/>
      <c r="T282" s="53"/>
      <c r="U282" s="53"/>
    </row>
    <row r="283" spans="17:21">
      <c r="Q283" s="53"/>
      <c r="R283" s="53"/>
      <c r="S283" s="53"/>
      <c r="T283" s="53"/>
      <c r="U283" s="53"/>
    </row>
    <row r="284" spans="17:21">
      <c r="Q284" s="53"/>
      <c r="R284" s="53"/>
      <c r="S284" s="53"/>
      <c r="T284" s="53"/>
      <c r="U284" s="53"/>
    </row>
    <row r="285" spans="17:21">
      <c r="Q285" s="53"/>
      <c r="R285" s="53"/>
      <c r="S285" s="53"/>
      <c r="T285" s="53"/>
      <c r="U285" s="53"/>
    </row>
    <row r="286" spans="17:21">
      <c r="Q286" s="53"/>
      <c r="R286" s="53"/>
      <c r="S286" s="53"/>
      <c r="T286" s="53"/>
      <c r="U286" s="53"/>
    </row>
    <row r="287" spans="17:21">
      <c r="Q287" s="53"/>
      <c r="R287" s="53"/>
      <c r="S287" s="53"/>
      <c r="T287" s="53"/>
      <c r="U287" s="53"/>
    </row>
    <row r="288" spans="17:21">
      <c r="Q288" s="53"/>
      <c r="R288" s="53"/>
      <c r="S288" s="53"/>
      <c r="T288" s="53"/>
      <c r="U288" s="53"/>
    </row>
    <row r="289" spans="17:21">
      <c r="Q289" s="53"/>
      <c r="R289" s="53"/>
      <c r="S289" s="53"/>
      <c r="T289" s="53"/>
      <c r="U289" s="53"/>
    </row>
    <row r="290" spans="17:21">
      <c r="Q290" s="53"/>
      <c r="R290" s="53"/>
      <c r="S290" s="53"/>
      <c r="T290" s="53"/>
      <c r="U290" s="53"/>
    </row>
    <row r="291" spans="17:21">
      <c r="Q291" s="53"/>
      <c r="R291" s="53"/>
      <c r="S291" s="53"/>
      <c r="T291" s="53"/>
      <c r="U291" s="53"/>
    </row>
    <row r="292" spans="17:21">
      <c r="Q292" s="53"/>
      <c r="R292" s="53"/>
      <c r="S292" s="53"/>
      <c r="T292" s="53"/>
      <c r="U292" s="53"/>
    </row>
    <row r="293" spans="17:21">
      <c r="Q293" s="53"/>
      <c r="R293" s="53"/>
      <c r="S293" s="53"/>
      <c r="T293" s="53"/>
      <c r="U293" s="53"/>
    </row>
    <row r="294" spans="17:21">
      <c r="Q294" s="53"/>
      <c r="R294" s="53"/>
      <c r="S294" s="53"/>
      <c r="T294" s="53"/>
      <c r="U294" s="53"/>
    </row>
    <row r="295" spans="17:21">
      <c r="Q295" s="53"/>
      <c r="R295" s="53"/>
      <c r="S295" s="53"/>
      <c r="T295" s="53"/>
      <c r="U295" s="53"/>
    </row>
    <row r="296" spans="17:21">
      <c r="Q296" s="53"/>
      <c r="R296" s="53"/>
      <c r="S296" s="53"/>
      <c r="T296" s="53"/>
      <c r="U296" s="53"/>
    </row>
    <row r="297" spans="17:21">
      <c r="Q297" s="53"/>
      <c r="R297" s="53"/>
      <c r="S297" s="53"/>
      <c r="T297" s="53"/>
      <c r="U297" s="53"/>
    </row>
    <row r="298" spans="17:21">
      <c r="Q298" s="53"/>
      <c r="R298" s="53"/>
      <c r="S298" s="53"/>
      <c r="T298" s="53"/>
      <c r="U298" s="53"/>
    </row>
    <row r="299" spans="17:21">
      <c r="Q299" s="53"/>
      <c r="R299" s="53"/>
      <c r="S299" s="53"/>
      <c r="T299" s="53"/>
      <c r="U299" s="53"/>
    </row>
    <row r="300" spans="17:21">
      <c r="Q300" s="53"/>
      <c r="R300" s="53"/>
      <c r="S300" s="53"/>
      <c r="T300" s="53"/>
      <c r="U300" s="53"/>
    </row>
  </sheetData>
  <mergeCells count="35">
    <mergeCell ref="A5:B5"/>
    <mergeCell ref="G7:H7"/>
    <mergeCell ref="N7:Q7"/>
    <mergeCell ref="D1:Q1"/>
    <mergeCell ref="R48:T48"/>
    <mergeCell ref="R47:T47"/>
    <mergeCell ref="D2:Q2"/>
    <mergeCell ref="D4:Q4"/>
    <mergeCell ref="E77:P77"/>
    <mergeCell ref="A48:C48"/>
    <mergeCell ref="A49:C49"/>
    <mergeCell ref="A50:C50"/>
    <mergeCell ref="R49:T49"/>
    <mergeCell ref="R50:T50"/>
    <mergeCell ref="R51:T51"/>
    <mergeCell ref="R52:T52"/>
    <mergeCell ref="R53:T53"/>
    <mergeCell ref="R54:T54"/>
    <mergeCell ref="R55:T55"/>
    <mergeCell ref="R56:T56"/>
    <mergeCell ref="R57:T57"/>
    <mergeCell ref="R58:T58"/>
    <mergeCell ref="R59:T59"/>
    <mergeCell ref="R60:T60"/>
    <mergeCell ref="R61:T61"/>
    <mergeCell ref="R62:T62"/>
    <mergeCell ref="R63:T63"/>
    <mergeCell ref="R64:T64"/>
    <mergeCell ref="R65:T65"/>
    <mergeCell ref="R71:T71"/>
    <mergeCell ref="R66:T66"/>
    <mergeCell ref="R67:T67"/>
    <mergeCell ref="R68:T68"/>
    <mergeCell ref="R69:T69"/>
    <mergeCell ref="R70:T70"/>
  </mergeCells>
  <hyperlinks>
    <hyperlink ref="D2" r:id="rId1"/>
    <hyperlink ref="E77" r:id="rId2"/>
  </hyperlinks>
  <pageMargins left="0.7" right="0.7" top="0.75" bottom="0.75" header="0.3" footer="0.3"/>
  <pageSetup paperSize="9" orientation="portrait" r:id="rId3"/>
  <ignoredErrors>
    <ignoredError sqref="L48:L49" unlockedFormula="1"/>
  </ignoredErrors>
</worksheet>
</file>

<file path=xl/worksheets/sheet5.xml><?xml version="1.0" encoding="utf-8"?>
<worksheet xmlns="http://schemas.openxmlformats.org/spreadsheetml/2006/main" xmlns:r="http://schemas.openxmlformats.org/officeDocument/2006/relationships">
  <dimension ref="A1:AP67"/>
  <sheetViews>
    <sheetView zoomScaleNormal="100" workbookViewId="0">
      <selection activeCell="A63" sqref="A63"/>
    </sheetView>
  </sheetViews>
  <sheetFormatPr defaultColWidth="8.85546875" defaultRowHeight="12.75"/>
  <cols>
    <col min="1" max="1" width="2" style="203" bestFit="1" customWidth="1"/>
    <col min="2" max="11" width="4.7109375" style="203" customWidth="1"/>
    <col min="12" max="14" width="3.7109375" style="203" customWidth="1"/>
    <col min="15" max="15" width="2" style="203" bestFit="1" customWidth="1"/>
    <col min="16" max="26" width="4.7109375" style="203" customWidth="1"/>
    <col min="27" max="29" width="3.7109375" style="203" customWidth="1"/>
    <col min="30" max="39" width="4.7109375" style="203" customWidth="1"/>
    <col min="40" max="40" width="4.5703125" style="203" bestFit="1" customWidth="1"/>
    <col min="41" max="16384" width="8.85546875" style="203"/>
  </cols>
  <sheetData>
    <row r="1" spans="1:42" ht="15" customHeight="1" thickBot="1">
      <c r="A1" s="460" t="str">
        <f>CONCATENATE("The calculation is made on the transformer ",'Gerth Single'!A3," Single")</f>
        <v>The calculation is made on the transformer Order No. RKT 8015 Single</v>
      </c>
      <c r="B1" s="461"/>
      <c r="C1" s="461"/>
      <c r="D1" s="461"/>
      <c r="E1" s="461"/>
      <c r="F1" s="461"/>
      <c r="G1" s="461"/>
      <c r="H1" s="461"/>
      <c r="I1" s="461"/>
      <c r="J1" s="461"/>
      <c r="K1" s="461"/>
      <c r="L1" s="461"/>
      <c r="M1" s="461"/>
      <c r="N1" s="462"/>
      <c r="O1" s="460" t="str">
        <f>CONCATENATE("The calculation is made on the transformer ",'Gerth Double'!A3," Double")</f>
        <v>The calculation is made on the transformer Order No. RKT 8015 Double</v>
      </c>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2"/>
      <c r="AO1" s="227"/>
      <c r="AP1" s="227"/>
    </row>
    <row r="2" spans="1:42" ht="7.15" customHeight="1">
      <c r="A2" s="238"/>
      <c r="B2" s="291"/>
      <c r="C2" s="291"/>
      <c r="D2" s="291"/>
      <c r="E2" s="291"/>
      <c r="F2" s="291"/>
      <c r="G2" s="291"/>
      <c r="H2" s="291"/>
      <c r="I2" s="291"/>
      <c r="J2" s="291"/>
      <c r="K2" s="291"/>
      <c r="L2" s="291"/>
      <c r="M2" s="291"/>
      <c r="N2" s="239"/>
      <c r="O2" s="238"/>
      <c r="P2" s="291"/>
      <c r="Q2" s="291"/>
      <c r="R2" s="291"/>
      <c r="S2" s="291"/>
      <c r="T2" s="291"/>
      <c r="U2" s="291"/>
      <c r="V2" s="291"/>
      <c r="W2" s="291"/>
      <c r="X2" s="291"/>
      <c r="Y2" s="291"/>
      <c r="Z2" s="291"/>
      <c r="AA2" s="291"/>
      <c r="AB2" s="291"/>
      <c r="AC2" s="291"/>
      <c r="AD2" s="291"/>
      <c r="AE2" s="483" t="s">
        <v>206</v>
      </c>
      <c r="AF2" s="483"/>
      <c r="AG2" s="483"/>
      <c r="AH2" s="483"/>
      <c r="AI2" s="483"/>
      <c r="AJ2" s="483"/>
      <c r="AK2" s="483"/>
      <c r="AL2" s="483"/>
      <c r="AM2" s="291"/>
      <c r="AN2" s="239"/>
      <c r="AO2" s="227"/>
      <c r="AP2" s="227"/>
    </row>
    <row r="3" spans="1:42" ht="7.15" customHeight="1">
      <c r="A3" s="214"/>
      <c r="B3" s="207"/>
      <c r="C3" s="207"/>
      <c r="D3" s="207"/>
      <c r="E3" s="207"/>
      <c r="F3" s="207"/>
      <c r="G3" s="207"/>
      <c r="H3" s="207"/>
      <c r="I3" s="207"/>
      <c r="J3" s="207"/>
      <c r="K3" s="207"/>
      <c r="L3" s="207"/>
      <c r="M3" s="207"/>
      <c r="N3" s="215"/>
      <c r="O3" s="214"/>
      <c r="P3" s="207"/>
      <c r="Q3" s="207"/>
      <c r="R3" s="207"/>
      <c r="S3" s="207"/>
      <c r="T3" s="207"/>
      <c r="U3" s="207"/>
      <c r="V3" s="207"/>
      <c r="W3" s="207"/>
      <c r="X3" s="207"/>
      <c r="Y3" s="207"/>
      <c r="Z3" s="207"/>
      <c r="AA3" s="207"/>
      <c r="AB3" s="207"/>
      <c r="AC3" s="207"/>
      <c r="AD3" s="207"/>
      <c r="AE3" s="463"/>
      <c r="AF3" s="463"/>
      <c r="AG3" s="463"/>
      <c r="AH3" s="463"/>
      <c r="AI3" s="463"/>
      <c r="AJ3" s="463"/>
      <c r="AK3" s="463"/>
      <c r="AL3" s="463"/>
      <c r="AM3" s="207"/>
      <c r="AN3" s="215"/>
      <c r="AO3" s="227"/>
      <c r="AP3" s="227"/>
    </row>
    <row r="4" spans="1:42" ht="7.15" customHeight="1">
      <c r="A4" s="214"/>
      <c r="B4" s="207"/>
      <c r="C4" s="207"/>
      <c r="D4" s="207"/>
      <c r="E4" s="207"/>
      <c r="F4" s="207"/>
      <c r="G4" s="207"/>
      <c r="H4" s="207"/>
      <c r="I4" s="207"/>
      <c r="J4" s="207"/>
      <c r="K4" s="207"/>
      <c r="L4" s="207"/>
      <c r="M4" s="207"/>
      <c r="N4" s="215"/>
      <c r="O4" s="214"/>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15"/>
      <c r="AO4" s="227"/>
      <c r="AP4" s="227"/>
    </row>
    <row r="5" spans="1:42" ht="7.15" customHeight="1">
      <c r="A5" s="214"/>
      <c r="B5" s="472">
        <f>+'Gerth Single'!C8</f>
        <v>24.7</v>
      </c>
      <c r="C5" s="472"/>
      <c r="D5" s="472"/>
      <c r="E5" s="207"/>
      <c r="F5" s="207"/>
      <c r="G5" s="480">
        <f>+'Gerth Single'!C9</f>
        <v>0.16</v>
      </c>
      <c r="H5" s="465"/>
      <c r="I5" s="465"/>
      <c r="J5" s="207"/>
      <c r="K5" s="207"/>
      <c r="L5" s="204"/>
      <c r="M5" s="207"/>
      <c r="N5" s="215"/>
      <c r="O5" s="214"/>
      <c r="P5" s="472">
        <f>+'Gerth Double'!C11</f>
        <v>24.7</v>
      </c>
      <c r="Q5" s="472"/>
      <c r="R5" s="472"/>
      <c r="S5" s="207"/>
      <c r="T5" s="207"/>
      <c r="U5" s="480">
        <f>+'Gerth Double'!C13</f>
        <v>0.32</v>
      </c>
      <c r="V5" s="465"/>
      <c r="W5" s="465"/>
      <c r="X5" s="207"/>
      <c r="Y5" s="207"/>
      <c r="Z5" s="207"/>
      <c r="AA5" s="207"/>
      <c r="AB5" s="207"/>
      <c r="AC5" s="207"/>
      <c r="AD5" s="207"/>
      <c r="AE5" s="207"/>
      <c r="AF5" s="482">
        <f>+'Gerth Double'!C31</f>
        <v>1.1608758412098297</v>
      </c>
      <c r="AG5" s="482"/>
      <c r="AH5" s="482"/>
      <c r="AI5" s="207"/>
      <c r="AJ5" s="207"/>
      <c r="AK5" s="207"/>
      <c r="AL5" s="207"/>
      <c r="AM5" s="207"/>
      <c r="AN5" s="215"/>
      <c r="AO5" s="227"/>
      <c r="AP5" s="227"/>
    </row>
    <row r="6" spans="1:42" ht="7.15" customHeight="1" thickBot="1">
      <c r="A6" s="214"/>
      <c r="B6" s="472"/>
      <c r="C6" s="472"/>
      <c r="D6" s="472"/>
      <c r="E6" s="207"/>
      <c r="F6" s="207"/>
      <c r="G6" s="465"/>
      <c r="H6" s="465"/>
      <c r="I6" s="465"/>
      <c r="J6" s="207"/>
      <c r="K6" s="207"/>
      <c r="L6" s="204"/>
      <c r="M6" s="207"/>
      <c r="N6" s="215"/>
      <c r="O6" s="214"/>
      <c r="P6" s="472"/>
      <c r="Q6" s="472"/>
      <c r="R6" s="472"/>
      <c r="S6" s="207"/>
      <c r="T6" s="207"/>
      <c r="U6" s="465"/>
      <c r="V6" s="465"/>
      <c r="W6" s="465"/>
      <c r="X6" s="207"/>
      <c r="Y6" s="207"/>
      <c r="Z6" s="207"/>
      <c r="AA6" s="207"/>
      <c r="AB6" s="207"/>
      <c r="AC6" s="207"/>
      <c r="AD6" s="207"/>
      <c r="AE6" s="207"/>
      <c r="AF6" s="482"/>
      <c r="AG6" s="482"/>
      <c r="AH6" s="482"/>
      <c r="AI6" s="207"/>
      <c r="AJ6" s="207"/>
      <c r="AK6" s="207"/>
      <c r="AL6" s="207"/>
      <c r="AM6" s="207"/>
      <c r="AN6" s="215"/>
      <c r="AO6" s="227"/>
      <c r="AP6" s="227"/>
    </row>
    <row r="7" spans="1:42" ht="7.15" customHeight="1" thickBot="1">
      <c r="A7" s="474" t="s">
        <v>195</v>
      </c>
      <c r="B7" s="205"/>
      <c r="C7" s="476" t="s">
        <v>183</v>
      </c>
      <c r="D7" s="206"/>
      <c r="E7" s="207"/>
      <c r="F7" s="207"/>
      <c r="G7" s="205"/>
      <c r="H7" s="476" t="s">
        <v>139</v>
      </c>
      <c r="I7" s="206"/>
      <c r="J7" s="468" t="s">
        <v>194</v>
      </c>
      <c r="K7" s="207"/>
      <c r="L7" s="207"/>
      <c r="M7" s="207"/>
      <c r="N7" s="215"/>
      <c r="O7" s="474" t="s">
        <v>195</v>
      </c>
      <c r="P7" s="205"/>
      <c r="Q7" s="476" t="s">
        <v>183</v>
      </c>
      <c r="R7" s="206"/>
      <c r="S7" s="207"/>
      <c r="T7" s="207"/>
      <c r="U7" s="205"/>
      <c r="V7" s="476" t="s">
        <v>184</v>
      </c>
      <c r="W7" s="206"/>
      <c r="X7" s="468" t="s">
        <v>189</v>
      </c>
      <c r="Y7" s="207"/>
      <c r="Z7" s="207"/>
      <c r="AA7" s="207"/>
      <c r="AB7" s="207"/>
      <c r="AC7" s="207"/>
      <c r="AD7" s="207"/>
      <c r="AE7" s="207"/>
      <c r="AF7" s="205"/>
      <c r="AG7" s="476" t="s">
        <v>212</v>
      </c>
      <c r="AH7" s="206"/>
      <c r="AI7" s="209"/>
      <c r="AJ7" s="209"/>
      <c r="AK7" s="209"/>
      <c r="AL7" s="209"/>
      <c r="AM7" s="209"/>
      <c r="AN7" s="481" t="s">
        <v>189</v>
      </c>
      <c r="AO7" s="227"/>
      <c r="AP7" s="227"/>
    </row>
    <row r="8" spans="1:42" ht="7.15" customHeight="1" thickTop="1" thickBot="1">
      <c r="A8" s="474"/>
      <c r="B8" s="207"/>
      <c r="C8" s="477"/>
      <c r="D8" s="207"/>
      <c r="E8" s="207"/>
      <c r="F8" s="207"/>
      <c r="G8" s="207"/>
      <c r="H8" s="477"/>
      <c r="I8" s="207"/>
      <c r="J8" s="468"/>
      <c r="K8" s="207"/>
      <c r="L8" s="207"/>
      <c r="M8" s="207"/>
      <c r="N8" s="215"/>
      <c r="O8" s="474"/>
      <c r="P8" s="207"/>
      <c r="Q8" s="477"/>
      <c r="R8" s="207"/>
      <c r="S8" s="207"/>
      <c r="T8" s="207"/>
      <c r="U8" s="207"/>
      <c r="V8" s="477"/>
      <c r="W8" s="207"/>
      <c r="X8" s="468"/>
      <c r="Y8" s="207"/>
      <c r="Z8" s="207"/>
      <c r="AA8" s="207"/>
      <c r="AB8" s="207"/>
      <c r="AC8" s="207"/>
      <c r="AD8" s="210"/>
      <c r="AE8" s="211"/>
      <c r="AF8" s="207"/>
      <c r="AG8" s="477"/>
      <c r="AH8" s="207"/>
      <c r="AI8" s="207"/>
      <c r="AJ8" s="207"/>
      <c r="AK8" s="207"/>
      <c r="AL8" s="207"/>
      <c r="AM8" s="207"/>
      <c r="AN8" s="481"/>
      <c r="AO8" s="207"/>
      <c r="AP8" s="207"/>
    </row>
    <row r="9" spans="1:42" ht="7.15" customHeight="1">
      <c r="A9" s="214"/>
      <c r="B9" s="207"/>
      <c r="C9" s="207"/>
      <c r="D9" s="207"/>
      <c r="E9" s="207"/>
      <c r="F9" s="207"/>
      <c r="G9" s="207"/>
      <c r="H9" s="204"/>
      <c r="I9" s="204"/>
      <c r="J9" s="207"/>
      <c r="K9" s="207"/>
      <c r="L9" s="207"/>
      <c r="M9" s="207"/>
      <c r="N9" s="215"/>
      <c r="O9" s="214"/>
      <c r="P9" s="207"/>
      <c r="Q9" s="207"/>
      <c r="R9" s="207"/>
      <c r="S9" s="207"/>
      <c r="T9" s="207"/>
      <c r="U9" s="465" t="s">
        <v>33</v>
      </c>
      <c r="V9" s="465"/>
      <c r="W9" s="465"/>
      <c r="X9" s="207"/>
      <c r="Y9" s="207"/>
      <c r="Z9" s="207"/>
      <c r="AA9" s="207"/>
      <c r="AB9" s="207"/>
      <c r="AC9" s="207"/>
      <c r="AD9" s="212"/>
      <c r="AE9" s="208"/>
      <c r="AF9" s="208"/>
      <c r="AG9" s="208"/>
      <c r="AH9" s="208"/>
      <c r="AI9" s="208"/>
      <c r="AJ9" s="208"/>
      <c r="AK9" s="208"/>
      <c r="AL9" s="208"/>
      <c r="AM9" s="208"/>
      <c r="AN9" s="215"/>
      <c r="AO9" s="207"/>
      <c r="AP9" s="207"/>
    </row>
    <row r="10" spans="1:42" ht="7.15" customHeight="1">
      <c r="A10" s="214"/>
      <c r="B10" s="207"/>
      <c r="C10" s="207"/>
      <c r="D10" s="207"/>
      <c r="E10" s="207"/>
      <c r="F10" s="207"/>
      <c r="G10" s="204"/>
      <c r="H10" s="204"/>
      <c r="I10" s="204"/>
      <c r="J10" s="207"/>
      <c r="K10" s="207"/>
      <c r="L10" s="207"/>
      <c r="M10" s="207"/>
      <c r="N10" s="215"/>
      <c r="O10" s="214"/>
      <c r="P10" s="207"/>
      <c r="Q10" s="207"/>
      <c r="R10" s="207"/>
      <c r="S10" s="207"/>
      <c r="T10" s="207"/>
      <c r="U10" s="465"/>
      <c r="V10" s="465"/>
      <c r="W10" s="465"/>
      <c r="X10" s="207"/>
      <c r="Y10" s="207"/>
      <c r="Z10" s="207"/>
      <c r="AA10" s="207"/>
      <c r="AB10" s="207"/>
      <c r="AC10" s="207"/>
      <c r="AD10" s="212"/>
      <c r="AE10" s="468" t="s">
        <v>190</v>
      </c>
      <c r="AF10" s="208"/>
      <c r="AG10" s="472">
        <f>+'Gerth Double'!C28</f>
        <v>3.0956689098928791</v>
      </c>
      <c r="AH10" s="208"/>
      <c r="AI10" s="468" t="s">
        <v>1</v>
      </c>
      <c r="AJ10" s="468" t="s">
        <v>211</v>
      </c>
      <c r="AK10" s="478">
        <f>+'Gerth Double'!E4</f>
        <v>2670</v>
      </c>
      <c r="AL10" s="478"/>
      <c r="AM10" s="468" t="s">
        <v>32</v>
      </c>
      <c r="AN10" s="215"/>
      <c r="AO10" s="208"/>
      <c r="AP10" s="207"/>
    </row>
    <row r="11" spans="1:42" ht="7.15" customHeight="1">
      <c r="A11" s="214"/>
      <c r="B11" s="207"/>
      <c r="C11" s="207"/>
      <c r="D11" s="207"/>
      <c r="E11" s="207"/>
      <c r="F11" s="207"/>
      <c r="G11" s="207"/>
      <c r="H11" s="204"/>
      <c r="I11" s="204"/>
      <c r="J11" s="207"/>
      <c r="K11" s="207"/>
      <c r="L11" s="207"/>
      <c r="M11" s="207"/>
      <c r="N11" s="215"/>
      <c r="O11" s="214"/>
      <c r="P11" s="207"/>
      <c r="Q11" s="207"/>
      <c r="R11" s="207"/>
      <c r="S11" s="207"/>
      <c r="T11" s="207"/>
      <c r="U11" s="480">
        <f>+'Gerth Double'!C7</f>
        <v>16.7</v>
      </c>
      <c r="V11" s="465"/>
      <c r="W11" s="465"/>
      <c r="X11" s="207"/>
      <c r="Y11" s="207"/>
      <c r="Z11" s="207"/>
      <c r="AA11" s="207"/>
      <c r="AB11" s="207"/>
      <c r="AC11" s="207"/>
      <c r="AD11" s="212"/>
      <c r="AE11" s="468"/>
      <c r="AF11" s="207"/>
      <c r="AG11" s="472"/>
      <c r="AH11" s="207"/>
      <c r="AI11" s="468"/>
      <c r="AJ11" s="468"/>
      <c r="AK11" s="478"/>
      <c r="AL11" s="478"/>
      <c r="AM11" s="468"/>
      <c r="AN11" s="215"/>
      <c r="AO11" s="208"/>
      <c r="AP11" s="207"/>
    </row>
    <row r="12" spans="1:42" ht="7.15" customHeight="1">
      <c r="A12" s="214"/>
      <c r="B12" s="468" t="s">
        <v>9</v>
      </c>
      <c r="C12" s="468"/>
      <c r="D12" s="468"/>
      <c r="E12" s="207"/>
      <c r="F12" s="207"/>
      <c r="G12" s="465" t="s">
        <v>10</v>
      </c>
      <c r="H12" s="465"/>
      <c r="I12" s="465"/>
      <c r="J12" s="207"/>
      <c r="K12" s="207"/>
      <c r="L12" s="207"/>
      <c r="M12" s="207"/>
      <c r="N12" s="215"/>
      <c r="O12" s="214"/>
      <c r="P12" s="468" t="s">
        <v>9</v>
      </c>
      <c r="Q12" s="468"/>
      <c r="R12" s="468"/>
      <c r="S12" s="207"/>
      <c r="T12" s="207"/>
      <c r="U12" s="465"/>
      <c r="V12" s="465"/>
      <c r="W12" s="465"/>
      <c r="X12" s="207"/>
      <c r="Y12" s="207"/>
      <c r="Z12" s="207"/>
      <c r="AA12" s="207"/>
      <c r="AB12" s="207"/>
      <c r="AC12" s="207"/>
      <c r="AD12" s="212"/>
      <c r="AE12" s="468" t="s">
        <v>190</v>
      </c>
      <c r="AF12" s="208"/>
      <c r="AG12" s="472">
        <f>+'Gerth Double'!B28</f>
        <v>3.3999999999999964</v>
      </c>
      <c r="AH12" s="208"/>
      <c r="AI12" s="468" t="s">
        <v>1</v>
      </c>
      <c r="AJ12" s="468" t="s">
        <v>211</v>
      </c>
      <c r="AK12" s="475">
        <f>+'Gerth Double'!B16*1000</f>
        <v>2928.8231172565525</v>
      </c>
      <c r="AL12" s="475"/>
      <c r="AM12" s="468" t="s">
        <v>32</v>
      </c>
      <c r="AN12" s="215"/>
      <c r="AO12" s="207"/>
      <c r="AP12" s="207"/>
    </row>
    <row r="13" spans="1:42" ht="7.15" customHeight="1" thickBot="1">
      <c r="A13" s="214"/>
      <c r="B13" s="468"/>
      <c r="C13" s="468"/>
      <c r="D13" s="468"/>
      <c r="E13" s="207"/>
      <c r="F13" s="207"/>
      <c r="G13" s="465"/>
      <c r="H13" s="465"/>
      <c r="I13" s="465"/>
      <c r="J13" s="207"/>
      <c r="K13" s="207"/>
      <c r="L13" s="207"/>
      <c r="M13" s="207"/>
      <c r="N13" s="215"/>
      <c r="O13" s="214"/>
      <c r="P13" s="468"/>
      <c r="Q13" s="468"/>
      <c r="R13" s="468"/>
      <c r="S13" s="207"/>
      <c r="T13" s="207"/>
      <c r="U13" s="229"/>
      <c r="V13" s="229"/>
      <c r="W13" s="229"/>
      <c r="X13" s="465" t="s">
        <v>186</v>
      </c>
      <c r="Y13" s="292"/>
      <c r="Z13" s="292"/>
      <c r="AA13" s="207"/>
      <c r="AB13" s="207"/>
      <c r="AC13" s="241"/>
      <c r="AD13" s="212"/>
      <c r="AE13" s="468"/>
      <c r="AF13" s="241"/>
      <c r="AG13" s="472"/>
      <c r="AH13" s="241"/>
      <c r="AI13" s="468"/>
      <c r="AJ13" s="468"/>
      <c r="AK13" s="475"/>
      <c r="AL13" s="475"/>
      <c r="AM13" s="468"/>
      <c r="AN13" s="242"/>
      <c r="AO13" s="207"/>
      <c r="AP13" s="207"/>
    </row>
    <row r="14" spans="1:42" ht="7.15" customHeight="1" thickTop="1">
      <c r="A14" s="214"/>
      <c r="B14" s="207"/>
      <c r="C14" s="207"/>
      <c r="D14" s="207"/>
      <c r="E14" s="207"/>
      <c r="F14" s="207"/>
      <c r="G14" s="207"/>
      <c r="H14" s="208"/>
      <c r="I14" s="208"/>
      <c r="J14" s="207"/>
      <c r="K14" s="207"/>
      <c r="L14" s="207"/>
      <c r="M14" s="207"/>
      <c r="N14" s="215"/>
      <c r="O14" s="214"/>
      <c r="P14" s="207"/>
      <c r="Q14" s="207"/>
      <c r="R14" s="207"/>
      <c r="S14" s="207"/>
      <c r="T14" s="207"/>
      <c r="U14" s="207"/>
      <c r="V14" s="230"/>
      <c r="W14" s="230"/>
      <c r="X14" s="465"/>
      <c r="Y14" s="292"/>
      <c r="Z14" s="292"/>
      <c r="AA14" s="207"/>
      <c r="AB14" s="207"/>
      <c r="AC14" s="241"/>
      <c r="AD14" s="212"/>
      <c r="AE14" s="241"/>
      <c r="AF14" s="241"/>
      <c r="AG14" s="243"/>
      <c r="AH14" s="244"/>
      <c r="AI14" s="244"/>
      <c r="AJ14" s="244"/>
      <c r="AK14" s="245"/>
      <c r="AL14" s="241"/>
      <c r="AM14" s="241"/>
      <c r="AN14" s="242"/>
      <c r="AO14" s="227"/>
      <c r="AP14" s="227"/>
    </row>
    <row r="15" spans="1:42" ht="7.15" customHeight="1">
      <c r="A15" s="214"/>
      <c r="B15" s="468">
        <f>+'Gerth Single'!B4</f>
        <v>230</v>
      </c>
      <c r="C15" s="468"/>
      <c r="D15" s="468"/>
      <c r="E15" s="207"/>
      <c r="F15" s="207"/>
      <c r="G15" s="480">
        <f>+'Gerth Single'!C6</f>
        <v>16.7</v>
      </c>
      <c r="H15" s="465"/>
      <c r="I15" s="465"/>
      <c r="J15" s="207"/>
      <c r="K15" s="207"/>
      <c r="L15" s="207"/>
      <c r="M15" s="207"/>
      <c r="N15" s="215"/>
      <c r="O15" s="214"/>
      <c r="P15" s="468">
        <f>+'Gerth Double'!B4</f>
        <v>230</v>
      </c>
      <c r="Q15" s="468"/>
      <c r="R15" s="468"/>
      <c r="S15" s="207"/>
      <c r="T15" s="207"/>
      <c r="U15" s="480">
        <f>+'Gerth Double'!C8</f>
        <v>16.7</v>
      </c>
      <c r="V15" s="465"/>
      <c r="W15" s="465"/>
      <c r="X15" s="207"/>
      <c r="Y15" s="207"/>
      <c r="Z15" s="207"/>
      <c r="AA15" s="207"/>
      <c r="AB15" s="241"/>
      <c r="AC15" s="207"/>
      <c r="AD15" s="212"/>
      <c r="AE15" s="207"/>
      <c r="AF15" s="207"/>
      <c r="AG15" s="471" t="s">
        <v>207</v>
      </c>
      <c r="AH15" s="468"/>
      <c r="AI15" s="466">
        <f>+'Gerth Double'!C34</f>
        <v>30.304331090107119</v>
      </c>
      <c r="AJ15" s="466"/>
      <c r="AK15" s="467" t="s">
        <v>1</v>
      </c>
      <c r="AL15" s="208"/>
      <c r="AM15" s="207"/>
      <c r="AN15" s="215"/>
      <c r="AO15" s="227"/>
      <c r="AP15" s="227"/>
    </row>
    <row r="16" spans="1:42" ht="7.15" customHeight="1">
      <c r="A16" s="214"/>
      <c r="B16" s="468"/>
      <c r="C16" s="468"/>
      <c r="D16" s="468"/>
      <c r="E16" s="207"/>
      <c r="F16" s="207"/>
      <c r="G16" s="465"/>
      <c r="H16" s="465"/>
      <c r="I16" s="465"/>
      <c r="J16" s="207"/>
      <c r="K16" s="207"/>
      <c r="L16" s="207"/>
      <c r="M16" s="207"/>
      <c r="N16" s="215"/>
      <c r="O16" s="214"/>
      <c r="P16" s="468"/>
      <c r="Q16" s="468"/>
      <c r="R16" s="468"/>
      <c r="S16" s="207"/>
      <c r="T16" s="207"/>
      <c r="U16" s="465"/>
      <c r="V16" s="465"/>
      <c r="W16" s="465"/>
      <c r="X16" s="207"/>
      <c r="Y16" s="207"/>
      <c r="Z16" s="207"/>
      <c r="AA16" s="207"/>
      <c r="AB16" s="241"/>
      <c r="AC16" s="207"/>
      <c r="AD16" s="212"/>
      <c r="AE16" s="207"/>
      <c r="AF16" s="207"/>
      <c r="AG16" s="471"/>
      <c r="AH16" s="468"/>
      <c r="AI16" s="466"/>
      <c r="AJ16" s="466"/>
      <c r="AK16" s="467"/>
      <c r="AL16" s="207"/>
      <c r="AM16" s="207"/>
      <c r="AN16" s="215"/>
      <c r="AO16" s="227"/>
      <c r="AP16" s="227"/>
    </row>
    <row r="17" spans="1:42" ht="7.15" customHeight="1">
      <c r="A17" s="214"/>
      <c r="B17" s="207"/>
      <c r="C17" s="207"/>
      <c r="D17" s="207"/>
      <c r="E17" s="207"/>
      <c r="F17" s="207"/>
      <c r="G17" s="208"/>
      <c r="H17" s="208"/>
      <c r="I17" s="208"/>
      <c r="J17" s="207"/>
      <c r="K17" s="207"/>
      <c r="L17" s="207"/>
      <c r="M17" s="207"/>
      <c r="N17" s="215"/>
      <c r="O17" s="214"/>
      <c r="P17" s="207"/>
      <c r="Q17" s="207"/>
      <c r="R17" s="207"/>
      <c r="S17" s="207"/>
      <c r="T17" s="207"/>
      <c r="U17" s="468" t="s">
        <v>34</v>
      </c>
      <c r="V17" s="468"/>
      <c r="W17" s="468"/>
      <c r="X17" s="207"/>
      <c r="Y17" s="207"/>
      <c r="Z17" s="207"/>
      <c r="AA17" s="207"/>
      <c r="AB17" s="207"/>
      <c r="AC17" s="207"/>
      <c r="AD17" s="212"/>
      <c r="AE17" s="207"/>
      <c r="AF17" s="207"/>
      <c r="AG17" s="221"/>
      <c r="AH17" s="295"/>
      <c r="AI17" s="276"/>
      <c r="AJ17" s="277"/>
      <c r="AK17" s="294"/>
      <c r="AL17" s="207"/>
      <c r="AM17" s="207"/>
      <c r="AN17" s="215"/>
      <c r="AO17" s="227"/>
      <c r="AP17" s="227"/>
    </row>
    <row r="18" spans="1:42" ht="7.15" customHeight="1" thickBot="1">
      <c r="A18" s="214"/>
      <c r="B18" s="207"/>
      <c r="C18" s="207"/>
      <c r="D18" s="207"/>
      <c r="E18" s="207"/>
      <c r="F18" s="207"/>
      <c r="G18" s="208"/>
      <c r="H18" s="208"/>
      <c r="I18" s="208"/>
      <c r="J18" s="465" t="s">
        <v>186</v>
      </c>
      <c r="K18" s="207"/>
      <c r="L18" s="207"/>
      <c r="M18" s="207"/>
      <c r="N18" s="215"/>
      <c r="O18" s="214"/>
      <c r="P18" s="207"/>
      <c r="Q18" s="207"/>
      <c r="R18" s="207"/>
      <c r="S18" s="207"/>
      <c r="T18" s="207"/>
      <c r="U18" s="468"/>
      <c r="V18" s="468"/>
      <c r="W18" s="468"/>
      <c r="X18" s="207"/>
      <c r="Y18" s="207"/>
      <c r="Z18" s="207"/>
      <c r="AA18" s="207"/>
      <c r="AB18" s="207"/>
      <c r="AC18" s="207"/>
      <c r="AD18" s="470" t="s">
        <v>10</v>
      </c>
      <c r="AE18" s="465"/>
      <c r="AF18" s="465"/>
      <c r="AG18" s="464" t="s">
        <v>208</v>
      </c>
      <c r="AH18" s="465"/>
      <c r="AI18" s="466">
        <f>+'Gerth Double'!E4</f>
        <v>2670</v>
      </c>
      <c r="AJ18" s="466"/>
      <c r="AK18" s="467" t="s">
        <v>32</v>
      </c>
      <c r="AL18" s="207"/>
      <c r="AM18" s="207"/>
      <c r="AN18" s="215"/>
      <c r="AO18" s="227"/>
      <c r="AP18" s="227"/>
    </row>
    <row r="19" spans="1:42" ht="7.15" customHeight="1" thickBot="1">
      <c r="A19" s="214"/>
      <c r="B19" s="209"/>
      <c r="C19" s="209"/>
      <c r="D19" s="209"/>
      <c r="E19" s="207"/>
      <c r="F19" s="207"/>
      <c r="G19" s="209"/>
      <c r="H19" s="209"/>
      <c r="I19" s="209"/>
      <c r="J19" s="465"/>
      <c r="K19" s="207"/>
      <c r="L19" s="207"/>
      <c r="M19" s="207"/>
      <c r="N19" s="215"/>
      <c r="O19" s="214"/>
      <c r="P19" s="209"/>
      <c r="Q19" s="209"/>
      <c r="R19" s="209"/>
      <c r="S19" s="207"/>
      <c r="T19" s="207"/>
      <c r="U19" s="205"/>
      <c r="V19" s="476" t="s">
        <v>185</v>
      </c>
      <c r="W19" s="206"/>
      <c r="X19" s="468" t="s">
        <v>191</v>
      </c>
      <c r="Y19" s="207"/>
      <c r="Z19" s="207"/>
      <c r="AA19" s="207"/>
      <c r="AB19" s="207"/>
      <c r="AC19" s="207"/>
      <c r="AD19" s="470"/>
      <c r="AE19" s="465"/>
      <c r="AF19" s="465"/>
      <c r="AG19" s="464"/>
      <c r="AH19" s="465"/>
      <c r="AI19" s="466"/>
      <c r="AJ19" s="466"/>
      <c r="AK19" s="467"/>
      <c r="AL19" s="295"/>
      <c r="AM19" s="207"/>
      <c r="AN19" s="215"/>
      <c r="AO19" s="227"/>
      <c r="AP19" s="227"/>
    </row>
    <row r="20" spans="1:42" ht="7.15" customHeight="1" thickTop="1" thickBot="1">
      <c r="A20" s="214"/>
      <c r="B20" s="207"/>
      <c r="C20" s="207"/>
      <c r="D20" s="207"/>
      <c r="E20" s="207"/>
      <c r="F20" s="207"/>
      <c r="G20" s="207"/>
      <c r="H20" s="208"/>
      <c r="I20" s="207"/>
      <c r="J20" s="465"/>
      <c r="K20" s="207"/>
      <c r="L20" s="207"/>
      <c r="M20" s="207"/>
      <c r="N20" s="215"/>
      <c r="O20" s="214"/>
      <c r="P20" s="207"/>
      <c r="Q20" s="207"/>
      <c r="R20" s="207"/>
      <c r="S20" s="207"/>
      <c r="T20" s="207"/>
      <c r="U20" s="207"/>
      <c r="V20" s="477"/>
      <c r="W20" s="207"/>
      <c r="X20" s="468"/>
      <c r="Y20" s="207"/>
      <c r="Z20" s="207"/>
      <c r="AA20" s="207"/>
      <c r="AB20" s="207"/>
      <c r="AC20" s="207"/>
      <c r="AD20" s="207"/>
      <c r="AE20" s="207"/>
      <c r="AF20" s="207"/>
      <c r="AG20" s="221"/>
      <c r="AH20" s="204"/>
      <c r="AI20" s="278"/>
      <c r="AJ20" s="236"/>
      <c r="AK20" s="224"/>
      <c r="AL20" s="207"/>
      <c r="AM20" s="207"/>
      <c r="AN20" s="215"/>
      <c r="AO20" s="227"/>
      <c r="AP20" s="227"/>
    </row>
    <row r="21" spans="1:42" ht="7.15" customHeight="1">
      <c r="A21" s="214"/>
      <c r="B21" s="207"/>
      <c r="C21" s="207"/>
      <c r="D21" s="465" t="s">
        <v>2</v>
      </c>
      <c r="E21" s="465"/>
      <c r="F21" s="465"/>
      <c r="G21" s="465"/>
      <c r="H21" s="204"/>
      <c r="I21" s="204"/>
      <c r="J21" s="207"/>
      <c r="K21" s="207"/>
      <c r="L21" s="207"/>
      <c r="M21" s="207"/>
      <c r="N21" s="215"/>
      <c r="O21" s="214"/>
      <c r="P21" s="207"/>
      <c r="Q21" s="465" t="s">
        <v>187</v>
      </c>
      <c r="R21" s="465"/>
      <c r="S21" s="465"/>
      <c r="T21" s="465"/>
      <c r="U21" s="480">
        <f>+'Gerth Double'!C14</f>
        <v>0.32</v>
      </c>
      <c r="V21" s="465"/>
      <c r="W21" s="465"/>
      <c r="X21" s="207"/>
      <c r="Y21" s="207"/>
      <c r="Z21" s="207"/>
      <c r="AA21" s="207"/>
      <c r="AB21" s="207"/>
      <c r="AC21" s="207"/>
      <c r="AD21" s="472">
        <f>+'Gerth Double'!C6</f>
        <v>33.4</v>
      </c>
      <c r="AE21" s="472"/>
      <c r="AF21" s="472"/>
      <c r="AG21" s="471" t="s">
        <v>209</v>
      </c>
      <c r="AH21" s="468"/>
      <c r="AI21" s="473">
        <f>+'Gerth Double'!C37</f>
        <v>30.000000000000004</v>
      </c>
      <c r="AJ21" s="473"/>
      <c r="AK21" s="467" t="s">
        <v>1</v>
      </c>
      <c r="AL21" s="208"/>
      <c r="AM21" s="207"/>
      <c r="AN21" s="215"/>
      <c r="AO21" s="227"/>
      <c r="AP21" s="227"/>
    </row>
    <row r="22" spans="1:42" ht="7.15" customHeight="1">
      <c r="A22" s="214"/>
      <c r="B22" s="207"/>
      <c r="C22" s="207"/>
      <c r="D22" s="465"/>
      <c r="E22" s="465"/>
      <c r="F22" s="465"/>
      <c r="G22" s="465"/>
      <c r="H22" s="204"/>
      <c r="I22" s="204"/>
      <c r="J22" s="207"/>
      <c r="K22" s="207"/>
      <c r="L22" s="207"/>
      <c r="M22" s="207"/>
      <c r="N22" s="215"/>
      <c r="O22" s="214"/>
      <c r="P22" s="207"/>
      <c r="Q22" s="465"/>
      <c r="R22" s="465"/>
      <c r="S22" s="465"/>
      <c r="T22" s="465"/>
      <c r="U22" s="465"/>
      <c r="V22" s="465"/>
      <c r="W22" s="465"/>
      <c r="X22" s="207"/>
      <c r="Y22" s="207"/>
      <c r="Z22" s="207"/>
      <c r="AA22" s="207"/>
      <c r="AB22" s="207"/>
      <c r="AC22" s="207"/>
      <c r="AD22" s="472"/>
      <c r="AE22" s="472"/>
      <c r="AF22" s="472"/>
      <c r="AG22" s="471"/>
      <c r="AH22" s="468"/>
      <c r="AI22" s="473"/>
      <c r="AJ22" s="473"/>
      <c r="AK22" s="467"/>
      <c r="AL22" s="295"/>
      <c r="AM22" s="207"/>
      <c r="AN22" s="215"/>
      <c r="AO22" s="227"/>
      <c r="AP22" s="227"/>
    </row>
    <row r="23" spans="1:42" ht="7.15" customHeight="1">
      <c r="A23" s="214"/>
      <c r="B23" s="207"/>
      <c r="C23" s="207"/>
      <c r="D23" s="480">
        <f>+'Gerth Single'!C7</f>
        <v>13.77245508982036</v>
      </c>
      <c r="E23" s="480"/>
      <c r="F23" s="480"/>
      <c r="G23" s="480"/>
      <c r="H23" s="207"/>
      <c r="I23" s="207"/>
      <c r="J23" s="207"/>
      <c r="K23" s="207"/>
      <c r="L23" s="207"/>
      <c r="M23" s="207"/>
      <c r="N23" s="215"/>
      <c r="O23" s="214"/>
      <c r="P23" s="207"/>
      <c r="Q23" s="480">
        <f>+'Gerth Double'!C10</f>
        <v>13.77245508982036</v>
      </c>
      <c r="R23" s="480"/>
      <c r="S23" s="480"/>
      <c r="T23" s="480"/>
      <c r="U23" s="207"/>
      <c r="V23" s="207"/>
      <c r="W23" s="207"/>
      <c r="X23" s="207"/>
      <c r="Y23" s="207"/>
      <c r="Z23" s="207"/>
      <c r="AA23" s="207"/>
      <c r="AB23" s="207"/>
      <c r="AC23" s="207"/>
      <c r="AD23" s="231"/>
      <c r="AE23" s="208"/>
      <c r="AF23" s="208"/>
      <c r="AG23" s="223"/>
      <c r="AH23" s="204"/>
      <c r="AI23" s="274"/>
      <c r="AJ23" s="275"/>
      <c r="AK23" s="224"/>
      <c r="AL23" s="207"/>
      <c r="AM23" s="207"/>
      <c r="AN23" s="215"/>
      <c r="AO23" s="227"/>
      <c r="AP23" s="227"/>
    </row>
    <row r="24" spans="1:42" ht="7.15" customHeight="1">
      <c r="A24" s="214"/>
      <c r="B24" s="207"/>
      <c r="C24" s="207"/>
      <c r="D24" s="480"/>
      <c r="E24" s="480"/>
      <c r="F24" s="480"/>
      <c r="G24" s="480"/>
      <c r="H24" s="207"/>
      <c r="I24" s="207"/>
      <c r="J24" s="207"/>
      <c r="K24" s="207"/>
      <c r="L24" s="207"/>
      <c r="M24" s="207"/>
      <c r="N24" s="215"/>
      <c r="O24" s="214"/>
      <c r="P24" s="207"/>
      <c r="Q24" s="480"/>
      <c r="R24" s="480"/>
      <c r="S24" s="480"/>
      <c r="T24" s="480"/>
      <c r="U24" s="207"/>
      <c r="V24" s="207"/>
      <c r="W24" s="207"/>
      <c r="X24" s="207"/>
      <c r="Y24" s="207"/>
      <c r="Z24" s="207"/>
      <c r="AA24" s="207"/>
      <c r="AB24" s="207"/>
      <c r="AC24" s="207"/>
      <c r="AD24" s="231"/>
      <c r="AE24" s="208"/>
      <c r="AF24" s="208"/>
      <c r="AG24" s="464" t="s">
        <v>210</v>
      </c>
      <c r="AH24" s="465"/>
      <c r="AI24" s="473">
        <f>+'Gerth Double'!B16*1000</f>
        <v>2928.8231172565525</v>
      </c>
      <c r="AJ24" s="473"/>
      <c r="AK24" s="467" t="s">
        <v>32</v>
      </c>
      <c r="AL24" s="208"/>
      <c r="AM24" s="207"/>
      <c r="AN24" s="215"/>
      <c r="AO24" s="227"/>
      <c r="AP24" s="227"/>
    </row>
    <row r="25" spans="1:42" ht="7.15" customHeight="1">
      <c r="A25" s="214"/>
      <c r="B25" s="207"/>
      <c r="C25" s="207"/>
      <c r="D25" s="297"/>
      <c r="E25" s="297"/>
      <c r="F25" s="297"/>
      <c r="G25" s="297"/>
      <c r="H25" s="207"/>
      <c r="I25" s="207"/>
      <c r="J25" s="207"/>
      <c r="K25" s="207"/>
      <c r="L25" s="207"/>
      <c r="M25" s="207"/>
      <c r="N25" s="215"/>
      <c r="O25" s="267"/>
      <c r="P25" s="264"/>
      <c r="Q25" s="264"/>
      <c r="R25" s="264"/>
      <c r="S25" s="264"/>
      <c r="T25" s="264"/>
      <c r="U25" s="264"/>
      <c r="V25" s="264"/>
      <c r="W25" s="264"/>
      <c r="X25" s="264"/>
      <c r="Y25" s="264"/>
      <c r="Z25" s="264"/>
      <c r="AA25" s="264"/>
      <c r="AB25" s="207"/>
      <c r="AC25" s="207"/>
      <c r="AD25" s="212"/>
      <c r="AE25" s="207"/>
      <c r="AF25" s="207"/>
      <c r="AG25" s="464"/>
      <c r="AH25" s="465"/>
      <c r="AI25" s="473"/>
      <c r="AJ25" s="473"/>
      <c r="AK25" s="467"/>
      <c r="AL25" s="295"/>
      <c r="AM25" s="207"/>
      <c r="AN25" s="215"/>
      <c r="AO25" s="227"/>
      <c r="AP25" s="227"/>
    </row>
    <row r="26" spans="1:42" ht="7.15" customHeight="1">
      <c r="A26" s="484" t="str">
        <f>IF(AND(B5=0,G5=0),"Warning: Rp and Rs are not measured",IF(AND(B5=0,G5&gt;0),"Warning: Rp is not measured",IF(AND(B5&gt;0,G5=0),"Warning: Rs is not measured","Rp and Rs are measured")))</f>
        <v>Rp and Rs are measured</v>
      </c>
      <c r="B26" s="484"/>
      <c r="C26" s="484"/>
      <c r="D26" s="484"/>
      <c r="E26" s="484"/>
      <c r="F26" s="484"/>
      <c r="G26" s="484"/>
      <c r="H26" s="484"/>
      <c r="I26" s="484"/>
      <c r="J26" s="484"/>
      <c r="K26" s="484"/>
      <c r="L26" s="484"/>
      <c r="M26" s="484"/>
      <c r="N26" s="485"/>
      <c r="O26" s="486" t="str">
        <f>IF(AND(P5=0,U5=0,U21=0),"Warning: Rp, Rs1 and Rs2 are not measured",IF(AND(P5&gt;0,U5=0,U21=0),"Warning: Rs1 and Rs2 are not measured",IF(AND(P5&gt;0,U5&gt;0,U21=0),"Warning: Rs2 is not measured",IF(AND(P5&gt;0,U5=0,U21&gt;0),"Rs1 is not measured",IF(AND(P5=0,U5&gt;0,U21&gt;0),"Rp is not measured",IF(AND(P5=0,U5&gt;0,U21=0),"Rp and Rs2 are not measured",IF(AND(P5=0,U5=0,U21&gt;0),"Rp and Rs1 are not measured","Rp, Rs1 and Rs2 are measured")))))))</f>
        <v>Rp, Rs1 and Rs2 are measured</v>
      </c>
      <c r="P26" s="484"/>
      <c r="Q26" s="484"/>
      <c r="R26" s="484"/>
      <c r="S26" s="484"/>
      <c r="T26" s="484"/>
      <c r="U26" s="484"/>
      <c r="V26" s="484"/>
      <c r="W26" s="484"/>
      <c r="X26" s="484"/>
      <c r="Y26" s="484"/>
      <c r="Z26" s="484"/>
      <c r="AA26" s="484"/>
      <c r="AB26" s="264"/>
      <c r="AC26" s="207"/>
      <c r="AD26" s="212"/>
      <c r="AE26" s="207"/>
      <c r="AF26" s="207"/>
      <c r="AG26" s="222"/>
      <c r="AH26" s="225"/>
      <c r="AI26" s="225"/>
      <c r="AJ26" s="225"/>
      <c r="AK26" s="226"/>
      <c r="AL26" s="207"/>
      <c r="AM26" s="207"/>
      <c r="AN26" s="215"/>
      <c r="AO26" s="227"/>
      <c r="AP26" s="227"/>
    </row>
    <row r="27" spans="1:42" ht="7.15" customHeight="1">
      <c r="A27" s="484"/>
      <c r="B27" s="484"/>
      <c r="C27" s="484"/>
      <c r="D27" s="484"/>
      <c r="E27" s="484"/>
      <c r="F27" s="484"/>
      <c r="G27" s="484"/>
      <c r="H27" s="484"/>
      <c r="I27" s="484"/>
      <c r="J27" s="484"/>
      <c r="K27" s="484"/>
      <c r="L27" s="484"/>
      <c r="M27" s="484"/>
      <c r="N27" s="485"/>
      <c r="O27" s="486"/>
      <c r="P27" s="484"/>
      <c r="Q27" s="484"/>
      <c r="R27" s="484"/>
      <c r="S27" s="484"/>
      <c r="T27" s="484"/>
      <c r="U27" s="484"/>
      <c r="V27" s="484"/>
      <c r="W27" s="484"/>
      <c r="X27" s="484"/>
      <c r="Y27" s="484"/>
      <c r="Z27" s="484"/>
      <c r="AA27" s="484"/>
      <c r="AB27" s="264"/>
      <c r="AC27" s="207"/>
      <c r="AD27" s="212"/>
      <c r="AE27" s="207"/>
      <c r="AF27" s="207"/>
      <c r="AG27" s="207"/>
      <c r="AH27" s="207"/>
      <c r="AI27" s="207"/>
      <c r="AJ27" s="207"/>
      <c r="AK27" s="207"/>
      <c r="AL27" s="207"/>
      <c r="AM27" s="207"/>
      <c r="AN27" s="215"/>
      <c r="AO27" s="227"/>
      <c r="AP27" s="227"/>
    </row>
    <row r="28" spans="1:42" ht="7.15" customHeight="1" thickBot="1">
      <c r="A28" s="484"/>
      <c r="B28" s="484"/>
      <c r="C28" s="484"/>
      <c r="D28" s="484"/>
      <c r="E28" s="484"/>
      <c r="F28" s="484"/>
      <c r="G28" s="484"/>
      <c r="H28" s="484"/>
      <c r="I28" s="484"/>
      <c r="J28" s="484"/>
      <c r="K28" s="484"/>
      <c r="L28" s="484"/>
      <c r="M28" s="484"/>
      <c r="N28" s="485"/>
      <c r="O28" s="486"/>
      <c r="P28" s="484"/>
      <c r="Q28" s="484"/>
      <c r="R28" s="484"/>
      <c r="S28" s="484"/>
      <c r="T28" s="484"/>
      <c r="U28" s="484"/>
      <c r="V28" s="484"/>
      <c r="W28" s="484"/>
      <c r="X28" s="484"/>
      <c r="Y28" s="484"/>
      <c r="Z28" s="484"/>
      <c r="AA28" s="484"/>
      <c r="AB28" s="264"/>
      <c r="AC28" s="207"/>
      <c r="AD28" s="213"/>
      <c r="AE28" s="209"/>
      <c r="AF28" s="209"/>
      <c r="AG28" s="209"/>
      <c r="AH28" s="209"/>
      <c r="AI28" s="209"/>
      <c r="AJ28" s="209"/>
      <c r="AK28" s="209"/>
      <c r="AL28" s="209"/>
      <c r="AM28" s="209"/>
      <c r="AN28" s="469" t="s">
        <v>191</v>
      </c>
      <c r="AO28" s="227"/>
      <c r="AP28" s="227"/>
    </row>
    <row r="29" spans="1:42" ht="7.15" customHeight="1" thickTop="1">
      <c r="A29" s="264"/>
      <c r="B29" s="264"/>
      <c r="C29" s="264"/>
      <c r="D29" s="264"/>
      <c r="E29" s="264"/>
      <c r="F29" s="264"/>
      <c r="G29" s="264"/>
      <c r="H29" s="264"/>
      <c r="I29" s="264"/>
      <c r="J29" s="264"/>
      <c r="K29" s="264"/>
      <c r="L29" s="264"/>
      <c r="M29" s="264"/>
      <c r="N29" s="265"/>
      <c r="O29" s="267"/>
      <c r="P29" s="264"/>
      <c r="Q29" s="264"/>
      <c r="R29" s="264"/>
      <c r="S29" s="264"/>
      <c r="T29" s="264"/>
      <c r="U29" s="264"/>
      <c r="V29" s="264"/>
      <c r="W29" s="264"/>
      <c r="X29" s="264"/>
      <c r="Y29" s="264"/>
      <c r="Z29" s="264"/>
      <c r="AA29" s="264"/>
      <c r="AB29" s="264"/>
      <c r="AC29" s="207"/>
      <c r="AD29" s="207"/>
      <c r="AE29" s="207"/>
      <c r="AF29" s="207"/>
      <c r="AG29" s="207"/>
      <c r="AH29" s="207"/>
      <c r="AI29" s="207"/>
      <c r="AJ29" s="207"/>
      <c r="AK29" s="207"/>
      <c r="AL29" s="207"/>
      <c r="AM29" s="207"/>
      <c r="AN29" s="469"/>
      <c r="AO29" s="227"/>
      <c r="AP29" s="227"/>
    </row>
    <row r="30" spans="1:42" ht="7.15" customHeight="1">
      <c r="A30" s="227"/>
      <c r="B30" s="227"/>
      <c r="C30" s="227"/>
      <c r="D30" s="227"/>
      <c r="E30" s="227"/>
      <c r="F30" s="227"/>
      <c r="G30" s="227"/>
      <c r="H30" s="227"/>
      <c r="I30" s="227"/>
      <c r="J30" s="227"/>
      <c r="K30" s="227"/>
      <c r="L30" s="227"/>
      <c r="M30" s="227"/>
      <c r="N30" s="227"/>
      <c r="O30" s="267"/>
      <c r="P30" s="264"/>
      <c r="Q30" s="264"/>
      <c r="R30" s="264"/>
      <c r="S30" s="264"/>
      <c r="T30" s="264"/>
      <c r="U30" s="264"/>
      <c r="V30" s="264"/>
      <c r="W30" s="264"/>
      <c r="X30" s="264"/>
      <c r="Y30" s="264"/>
      <c r="Z30" s="264"/>
      <c r="AA30" s="264"/>
      <c r="AB30" s="207"/>
      <c r="AC30" s="207"/>
      <c r="AD30" s="207"/>
      <c r="AE30" s="207"/>
      <c r="AF30" s="207"/>
      <c r="AG30" s="207"/>
      <c r="AH30" s="207"/>
      <c r="AI30" s="207"/>
      <c r="AJ30" s="207"/>
      <c r="AK30" s="207"/>
      <c r="AL30" s="207"/>
      <c r="AM30" s="207"/>
      <c r="AN30" s="215"/>
      <c r="AO30" s="227"/>
      <c r="AP30" s="227"/>
    </row>
    <row r="31" spans="1:42" ht="7.15" customHeight="1">
      <c r="A31" s="214"/>
      <c r="B31" s="207"/>
      <c r="C31" s="207"/>
      <c r="D31" s="297"/>
      <c r="E31" s="463" t="s">
        <v>203</v>
      </c>
      <c r="F31" s="463"/>
      <c r="G31" s="463"/>
      <c r="H31" s="463"/>
      <c r="I31" s="463"/>
      <c r="J31" s="463"/>
      <c r="K31" s="207"/>
      <c r="L31" s="207"/>
      <c r="M31" s="207"/>
      <c r="N31" s="215"/>
      <c r="O31" s="214"/>
      <c r="P31" s="232"/>
      <c r="Q31" s="232"/>
      <c r="R31" s="232"/>
      <c r="S31" s="463" t="s">
        <v>204</v>
      </c>
      <c r="T31" s="463"/>
      <c r="U31" s="463"/>
      <c r="V31" s="463"/>
      <c r="W31" s="463"/>
      <c r="X31" s="463"/>
      <c r="Y31" s="232"/>
      <c r="Z31" s="232"/>
      <c r="AA31" s="232"/>
      <c r="AB31" s="207"/>
      <c r="AC31" s="232"/>
      <c r="AD31" s="232"/>
      <c r="AE31" s="232"/>
      <c r="AF31" s="463" t="s">
        <v>205</v>
      </c>
      <c r="AG31" s="463"/>
      <c r="AH31" s="463"/>
      <c r="AI31" s="463"/>
      <c r="AJ31" s="463"/>
      <c r="AK31" s="463"/>
      <c r="AL31" s="232"/>
      <c r="AM31" s="232"/>
      <c r="AN31" s="234"/>
      <c r="AO31" s="227"/>
      <c r="AP31" s="227"/>
    </row>
    <row r="32" spans="1:42" ht="7.15" customHeight="1">
      <c r="A32" s="214"/>
      <c r="B32" s="207"/>
      <c r="C32" s="207"/>
      <c r="D32" s="297"/>
      <c r="E32" s="463"/>
      <c r="F32" s="463"/>
      <c r="G32" s="463"/>
      <c r="H32" s="463"/>
      <c r="I32" s="463"/>
      <c r="J32" s="463"/>
      <c r="K32" s="207"/>
      <c r="L32" s="207"/>
      <c r="M32" s="207"/>
      <c r="N32" s="215"/>
      <c r="O32" s="233"/>
      <c r="P32" s="232"/>
      <c r="Q32" s="232"/>
      <c r="R32" s="232"/>
      <c r="S32" s="463"/>
      <c r="T32" s="463"/>
      <c r="U32" s="463"/>
      <c r="V32" s="463"/>
      <c r="W32" s="463"/>
      <c r="X32" s="463"/>
      <c r="Y32" s="232"/>
      <c r="Z32" s="232"/>
      <c r="AA32" s="232"/>
      <c r="AB32" s="232"/>
      <c r="AC32" s="232"/>
      <c r="AD32" s="232"/>
      <c r="AE32" s="232"/>
      <c r="AF32" s="463"/>
      <c r="AG32" s="463"/>
      <c r="AH32" s="463"/>
      <c r="AI32" s="463"/>
      <c r="AJ32" s="463"/>
      <c r="AK32" s="463"/>
      <c r="AL32" s="232"/>
      <c r="AM32" s="232"/>
      <c r="AN32" s="234"/>
      <c r="AO32" s="227"/>
      <c r="AP32" s="227"/>
    </row>
    <row r="33" spans="1:42" ht="7.15" customHeight="1">
      <c r="A33" s="214"/>
      <c r="B33" s="207"/>
      <c r="C33" s="207"/>
      <c r="D33" s="207"/>
      <c r="E33" s="207"/>
      <c r="F33" s="207"/>
      <c r="G33" s="207"/>
      <c r="H33" s="207"/>
      <c r="I33" s="207"/>
      <c r="J33" s="207"/>
      <c r="K33" s="207"/>
      <c r="L33" s="207"/>
      <c r="M33" s="207"/>
      <c r="N33" s="215"/>
      <c r="O33" s="233"/>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4"/>
      <c r="AO33" s="227"/>
      <c r="AP33" s="227"/>
    </row>
    <row r="34" spans="1:42" ht="7.15" customHeight="1">
      <c r="A34" s="214"/>
      <c r="B34" s="207"/>
      <c r="C34" s="207"/>
      <c r="D34" s="207"/>
      <c r="E34" s="482">
        <f>+'Gerth Single'!C18</f>
        <v>0.29021896030245742</v>
      </c>
      <c r="F34" s="482"/>
      <c r="G34" s="482"/>
      <c r="H34" s="207"/>
      <c r="I34" s="207"/>
      <c r="J34" s="207"/>
      <c r="K34" s="207"/>
      <c r="L34" s="207"/>
      <c r="M34" s="207"/>
      <c r="N34" s="215"/>
      <c r="O34" s="214"/>
      <c r="P34" s="207"/>
      <c r="Q34" s="207"/>
      <c r="R34" s="207"/>
      <c r="S34" s="482">
        <f>+'Gerth Double'!C32</f>
        <v>0.58043792060491484</v>
      </c>
      <c r="T34" s="482"/>
      <c r="U34" s="482"/>
      <c r="V34" s="207"/>
      <c r="W34" s="207"/>
      <c r="X34" s="207"/>
      <c r="Y34" s="207"/>
      <c r="Z34" s="207"/>
      <c r="AA34" s="207"/>
      <c r="AB34" s="207"/>
      <c r="AC34" s="207"/>
      <c r="AD34" s="207"/>
      <c r="AE34" s="207"/>
      <c r="AF34" s="482">
        <f>+'Gerth Double'!C33</f>
        <v>0.58043792060491484</v>
      </c>
      <c r="AG34" s="482"/>
      <c r="AH34" s="482"/>
      <c r="AI34" s="207"/>
      <c r="AJ34" s="207"/>
      <c r="AK34" s="207"/>
      <c r="AL34" s="207"/>
      <c r="AM34" s="207"/>
      <c r="AN34" s="215"/>
      <c r="AO34" s="227"/>
      <c r="AP34" s="227"/>
    </row>
    <row r="35" spans="1:42" ht="7.15" customHeight="1" thickBot="1">
      <c r="A35" s="214"/>
      <c r="B35" s="207"/>
      <c r="C35" s="207"/>
      <c r="D35" s="207"/>
      <c r="E35" s="482"/>
      <c r="F35" s="482"/>
      <c r="G35" s="482"/>
      <c r="H35" s="207"/>
      <c r="I35" s="207"/>
      <c r="J35" s="207"/>
      <c r="K35" s="207"/>
      <c r="L35" s="207"/>
      <c r="M35" s="207"/>
      <c r="N35" s="215"/>
      <c r="O35" s="214"/>
      <c r="P35" s="207"/>
      <c r="Q35" s="207"/>
      <c r="R35" s="207"/>
      <c r="S35" s="482"/>
      <c r="T35" s="482"/>
      <c r="U35" s="482"/>
      <c r="V35" s="207"/>
      <c r="W35" s="207"/>
      <c r="X35" s="207"/>
      <c r="Y35" s="207"/>
      <c r="Z35" s="207"/>
      <c r="AA35" s="207"/>
      <c r="AB35" s="207"/>
      <c r="AC35" s="207"/>
      <c r="AD35" s="207"/>
      <c r="AE35" s="207"/>
      <c r="AF35" s="482"/>
      <c r="AG35" s="482"/>
      <c r="AH35" s="482"/>
      <c r="AI35" s="207"/>
      <c r="AJ35" s="207"/>
      <c r="AK35" s="207"/>
      <c r="AL35" s="207"/>
      <c r="AM35" s="207"/>
      <c r="AN35" s="215"/>
      <c r="AO35" s="227"/>
      <c r="AP35" s="227"/>
    </row>
    <row r="36" spans="1:42" ht="7.15" customHeight="1" thickBot="1">
      <c r="A36" s="214"/>
      <c r="B36" s="207"/>
      <c r="C36" s="207"/>
      <c r="D36" s="207"/>
      <c r="E36" s="205"/>
      <c r="F36" s="476" t="s">
        <v>188</v>
      </c>
      <c r="G36" s="206"/>
      <c r="H36" s="209"/>
      <c r="I36" s="209"/>
      <c r="J36" s="209"/>
      <c r="K36" s="209"/>
      <c r="L36" s="209"/>
      <c r="M36" s="468" t="s">
        <v>194</v>
      </c>
      <c r="N36" s="298"/>
      <c r="O36" s="214"/>
      <c r="P36" s="207"/>
      <c r="Q36" s="207"/>
      <c r="R36" s="207"/>
      <c r="S36" s="205"/>
      <c r="T36" s="476" t="s">
        <v>192</v>
      </c>
      <c r="U36" s="206"/>
      <c r="V36" s="209"/>
      <c r="W36" s="209"/>
      <c r="X36" s="209"/>
      <c r="Y36" s="209"/>
      <c r="Z36" s="209"/>
      <c r="AA36" s="468" t="s">
        <v>189</v>
      </c>
      <c r="AB36" s="207"/>
      <c r="AC36" s="207"/>
      <c r="AD36" s="207"/>
      <c r="AE36" s="207"/>
      <c r="AF36" s="205"/>
      <c r="AG36" s="476" t="s">
        <v>193</v>
      </c>
      <c r="AH36" s="206"/>
      <c r="AI36" s="209"/>
      <c r="AJ36" s="209"/>
      <c r="AK36" s="209"/>
      <c r="AL36" s="209"/>
      <c r="AM36" s="209"/>
      <c r="AN36" s="481" t="s">
        <v>191</v>
      </c>
      <c r="AO36" s="227"/>
      <c r="AP36" s="227"/>
    </row>
    <row r="37" spans="1:42" ht="7.15" customHeight="1" thickTop="1" thickBot="1">
      <c r="A37" s="214"/>
      <c r="B37" s="207"/>
      <c r="C37" s="210"/>
      <c r="D37" s="211"/>
      <c r="E37" s="207"/>
      <c r="F37" s="477"/>
      <c r="G37" s="207"/>
      <c r="H37" s="207"/>
      <c r="I37" s="207"/>
      <c r="J37" s="207"/>
      <c r="K37" s="207"/>
      <c r="L37" s="207"/>
      <c r="M37" s="468"/>
      <c r="N37" s="298"/>
      <c r="O37" s="214"/>
      <c r="P37" s="207"/>
      <c r="Q37" s="210"/>
      <c r="R37" s="211"/>
      <c r="S37" s="207"/>
      <c r="T37" s="477"/>
      <c r="U37" s="207"/>
      <c r="V37" s="207"/>
      <c r="W37" s="207"/>
      <c r="X37" s="207"/>
      <c r="Y37" s="207"/>
      <c r="Z37" s="207"/>
      <c r="AA37" s="468"/>
      <c r="AB37" s="207"/>
      <c r="AC37" s="207"/>
      <c r="AD37" s="210"/>
      <c r="AE37" s="211"/>
      <c r="AF37" s="207"/>
      <c r="AG37" s="477"/>
      <c r="AH37" s="207"/>
      <c r="AI37" s="207"/>
      <c r="AJ37" s="207"/>
      <c r="AK37" s="207"/>
      <c r="AL37" s="207"/>
      <c r="AM37" s="207"/>
      <c r="AN37" s="481"/>
      <c r="AO37" s="227"/>
      <c r="AP37" s="227"/>
    </row>
    <row r="38" spans="1:42" ht="7.15" customHeight="1">
      <c r="A38" s="214"/>
      <c r="B38" s="207"/>
      <c r="C38" s="212"/>
      <c r="D38" s="208"/>
      <c r="E38" s="208"/>
      <c r="F38" s="295"/>
      <c r="G38" s="207"/>
      <c r="H38" s="207"/>
      <c r="I38" s="207"/>
      <c r="J38" s="295"/>
      <c r="K38" s="207"/>
      <c r="L38" s="207"/>
      <c r="M38" s="207"/>
      <c r="N38" s="215"/>
      <c r="O38" s="214"/>
      <c r="P38" s="207"/>
      <c r="Q38" s="212"/>
      <c r="R38" s="208"/>
      <c r="S38" s="208"/>
      <c r="T38" s="295"/>
      <c r="U38" s="207"/>
      <c r="V38" s="207"/>
      <c r="W38" s="207"/>
      <c r="X38" s="295"/>
      <c r="Y38" s="207"/>
      <c r="Z38" s="207"/>
      <c r="AA38" s="207"/>
      <c r="AB38" s="207"/>
      <c r="AC38" s="207"/>
      <c r="AD38" s="212"/>
      <c r="AE38" s="208"/>
      <c r="AF38" s="208"/>
      <c r="AG38" s="295"/>
      <c r="AH38" s="207"/>
      <c r="AI38" s="207"/>
      <c r="AJ38" s="207"/>
      <c r="AK38" s="295"/>
      <c r="AL38" s="207"/>
      <c r="AM38" s="207"/>
      <c r="AN38" s="215"/>
      <c r="AO38" s="227"/>
      <c r="AP38" s="227"/>
    </row>
    <row r="39" spans="1:42" ht="7.15" customHeight="1">
      <c r="A39" s="214"/>
      <c r="B39" s="207"/>
      <c r="C39" s="212"/>
      <c r="D39" s="207"/>
      <c r="E39" s="468" t="s">
        <v>190</v>
      </c>
      <c r="F39" s="468"/>
      <c r="G39" s="472">
        <f>+'Gerth Single'!C17</f>
        <v>1.5478344549464396</v>
      </c>
      <c r="H39" s="472"/>
      <c r="I39" s="468" t="s">
        <v>1</v>
      </c>
      <c r="J39" s="468" t="s">
        <v>211</v>
      </c>
      <c r="K39" s="466">
        <f>+'Gerth Single'!D4</f>
        <v>5320</v>
      </c>
      <c r="L39" s="466"/>
      <c r="M39" s="468" t="s">
        <v>32</v>
      </c>
      <c r="N39" s="215"/>
      <c r="O39" s="214"/>
      <c r="P39" s="207"/>
      <c r="Q39" s="212"/>
      <c r="R39" s="468" t="s">
        <v>190</v>
      </c>
      <c r="S39" s="468"/>
      <c r="T39" s="472">
        <f>+'Gerth Double'!C29</f>
        <v>1.5478344549464396</v>
      </c>
      <c r="U39" s="468"/>
      <c r="V39" s="468" t="s">
        <v>1</v>
      </c>
      <c r="W39" s="468" t="s">
        <v>211</v>
      </c>
      <c r="X39" s="478">
        <f>+'Gerth Double'!E4</f>
        <v>2670</v>
      </c>
      <c r="Y39" s="479"/>
      <c r="Z39" s="468" t="s">
        <v>32</v>
      </c>
      <c r="AA39" s="207"/>
      <c r="AB39" s="207"/>
      <c r="AC39" s="207"/>
      <c r="AD39" s="212"/>
      <c r="AE39" s="468" t="s">
        <v>190</v>
      </c>
      <c r="AF39" s="468"/>
      <c r="AG39" s="472">
        <f>+'Gerth Double'!C30</f>
        <v>1.5478344549464396</v>
      </c>
      <c r="AH39" s="468"/>
      <c r="AI39" s="468" t="s">
        <v>1</v>
      </c>
      <c r="AJ39" s="468" t="s">
        <v>211</v>
      </c>
      <c r="AK39" s="478">
        <f>+'Gerth Double'!E4</f>
        <v>2670</v>
      </c>
      <c r="AL39" s="479"/>
      <c r="AM39" s="468" t="s">
        <v>32</v>
      </c>
      <c r="AN39" s="215"/>
      <c r="AO39" s="227"/>
      <c r="AP39" s="227"/>
    </row>
    <row r="40" spans="1:42" ht="7.15" customHeight="1">
      <c r="A40" s="214"/>
      <c r="B40" s="207"/>
      <c r="C40" s="212"/>
      <c r="D40" s="207"/>
      <c r="E40" s="468"/>
      <c r="F40" s="468"/>
      <c r="G40" s="472"/>
      <c r="H40" s="472"/>
      <c r="I40" s="468"/>
      <c r="J40" s="468"/>
      <c r="K40" s="466"/>
      <c r="L40" s="466"/>
      <c r="M40" s="468"/>
      <c r="N40" s="215"/>
      <c r="O40" s="214"/>
      <c r="P40" s="207"/>
      <c r="Q40" s="212"/>
      <c r="R40" s="468"/>
      <c r="S40" s="468"/>
      <c r="T40" s="468"/>
      <c r="U40" s="468"/>
      <c r="V40" s="468"/>
      <c r="W40" s="468"/>
      <c r="X40" s="479"/>
      <c r="Y40" s="479"/>
      <c r="Z40" s="468"/>
      <c r="AA40" s="207"/>
      <c r="AB40" s="207"/>
      <c r="AC40" s="207"/>
      <c r="AD40" s="212"/>
      <c r="AE40" s="468"/>
      <c r="AF40" s="468"/>
      <c r="AG40" s="468"/>
      <c r="AH40" s="468"/>
      <c r="AI40" s="468"/>
      <c r="AJ40" s="468"/>
      <c r="AK40" s="479"/>
      <c r="AL40" s="479"/>
      <c r="AM40" s="468"/>
      <c r="AN40" s="215"/>
      <c r="AO40" s="227"/>
      <c r="AP40" s="227"/>
    </row>
    <row r="41" spans="1:42" ht="7.15" customHeight="1">
      <c r="A41" s="214"/>
      <c r="B41" s="207"/>
      <c r="C41" s="212"/>
      <c r="D41" s="207"/>
      <c r="E41" s="468" t="s">
        <v>190</v>
      </c>
      <c r="F41" s="468"/>
      <c r="G41" s="472">
        <f>+'Gerth Single'!B17</f>
        <v>1.6999999999999926</v>
      </c>
      <c r="H41" s="472"/>
      <c r="I41" s="468" t="s">
        <v>1</v>
      </c>
      <c r="J41" s="468" t="s">
        <v>211</v>
      </c>
      <c r="K41" s="473">
        <f>+'Gerth Single'!B11*1000</f>
        <v>5857.6462345130849</v>
      </c>
      <c r="L41" s="473"/>
      <c r="M41" s="468" t="s">
        <v>32</v>
      </c>
      <c r="N41" s="215"/>
      <c r="O41" s="214"/>
      <c r="P41" s="207"/>
      <c r="Q41" s="212"/>
      <c r="R41" s="468" t="s">
        <v>190</v>
      </c>
      <c r="S41" s="468"/>
      <c r="T41" s="472">
        <f>+'Gerth Double'!B29</f>
        <v>1.6999999999999982</v>
      </c>
      <c r="U41" s="468"/>
      <c r="V41" s="468" t="s">
        <v>1</v>
      </c>
      <c r="W41" s="468" t="s">
        <v>211</v>
      </c>
      <c r="X41" s="475">
        <f>+'Gerth Double'!B16*1000</f>
        <v>2928.8231172565525</v>
      </c>
      <c r="Y41" s="475"/>
      <c r="Z41" s="468" t="s">
        <v>32</v>
      </c>
      <c r="AA41" s="207"/>
      <c r="AB41" s="207"/>
      <c r="AC41" s="207"/>
      <c r="AD41" s="212"/>
      <c r="AE41" s="468" t="s">
        <v>190</v>
      </c>
      <c r="AF41" s="468"/>
      <c r="AG41" s="472">
        <f>+'Gerth Double'!B30</f>
        <v>1.6999999999999982</v>
      </c>
      <c r="AH41" s="468"/>
      <c r="AI41" s="468" t="s">
        <v>1</v>
      </c>
      <c r="AJ41" s="468" t="s">
        <v>211</v>
      </c>
      <c r="AK41" s="475">
        <f>+'Gerth Double'!B16*1000</f>
        <v>2928.8231172565525</v>
      </c>
      <c r="AL41" s="475"/>
      <c r="AM41" s="468" t="s">
        <v>32</v>
      </c>
      <c r="AN41" s="215"/>
      <c r="AO41" s="227"/>
      <c r="AP41" s="227"/>
    </row>
    <row r="42" spans="1:42" ht="7.15" customHeight="1">
      <c r="A42" s="214"/>
      <c r="B42" s="207"/>
      <c r="C42" s="212"/>
      <c r="D42" s="207"/>
      <c r="E42" s="468"/>
      <c r="F42" s="468"/>
      <c r="G42" s="472"/>
      <c r="H42" s="472"/>
      <c r="I42" s="468"/>
      <c r="J42" s="468"/>
      <c r="K42" s="473"/>
      <c r="L42" s="473"/>
      <c r="M42" s="468"/>
      <c r="N42" s="215"/>
      <c r="O42" s="214"/>
      <c r="P42" s="207"/>
      <c r="Q42" s="212"/>
      <c r="R42" s="468"/>
      <c r="S42" s="468"/>
      <c r="T42" s="468"/>
      <c r="U42" s="468"/>
      <c r="V42" s="468"/>
      <c r="W42" s="468"/>
      <c r="X42" s="475"/>
      <c r="Y42" s="475"/>
      <c r="Z42" s="468"/>
      <c r="AA42" s="207"/>
      <c r="AB42" s="207"/>
      <c r="AC42" s="207"/>
      <c r="AD42" s="212"/>
      <c r="AE42" s="468"/>
      <c r="AF42" s="468"/>
      <c r="AG42" s="468"/>
      <c r="AH42" s="468"/>
      <c r="AI42" s="468"/>
      <c r="AJ42" s="468"/>
      <c r="AK42" s="475"/>
      <c r="AL42" s="475"/>
      <c r="AM42" s="468"/>
      <c r="AN42" s="215"/>
      <c r="AO42" s="227"/>
      <c r="AP42" s="227"/>
    </row>
    <row r="43" spans="1:42" s="47" customFormat="1" ht="7.15" customHeight="1">
      <c r="A43" s="246"/>
      <c r="B43" s="241"/>
      <c r="C43" s="212"/>
      <c r="D43" s="241"/>
      <c r="E43" s="241"/>
      <c r="F43" s="243"/>
      <c r="G43" s="244"/>
      <c r="H43" s="244"/>
      <c r="I43" s="244"/>
      <c r="J43" s="245"/>
      <c r="K43" s="241"/>
      <c r="L43" s="241"/>
      <c r="M43" s="241"/>
      <c r="N43" s="242"/>
      <c r="O43" s="246"/>
      <c r="P43" s="241"/>
      <c r="Q43" s="212"/>
      <c r="R43" s="241"/>
      <c r="S43" s="241"/>
      <c r="T43" s="243"/>
      <c r="U43" s="244"/>
      <c r="V43" s="244"/>
      <c r="W43" s="244"/>
      <c r="X43" s="245"/>
      <c r="Y43" s="241"/>
      <c r="Z43" s="241"/>
      <c r="AA43" s="241"/>
      <c r="AB43" s="241"/>
      <c r="AC43" s="241"/>
      <c r="AD43" s="212"/>
      <c r="AE43" s="241"/>
      <c r="AF43" s="241"/>
      <c r="AG43" s="243"/>
      <c r="AH43" s="244"/>
      <c r="AI43" s="244"/>
      <c r="AJ43" s="244"/>
      <c r="AK43" s="245"/>
      <c r="AL43" s="241"/>
      <c r="AM43" s="241"/>
      <c r="AN43" s="242"/>
      <c r="AO43" s="247"/>
      <c r="AP43" s="247"/>
    </row>
    <row r="44" spans="1:42" ht="7.15" customHeight="1">
      <c r="A44" s="214"/>
      <c r="B44" s="207"/>
      <c r="C44" s="212"/>
      <c r="D44" s="207"/>
      <c r="E44" s="207"/>
      <c r="F44" s="471" t="s">
        <v>207</v>
      </c>
      <c r="G44" s="468"/>
      <c r="H44" s="466">
        <f>+'Gerth Single'!C19</f>
        <v>15.15216554505356</v>
      </c>
      <c r="I44" s="466"/>
      <c r="J44" s="467" t="s">
        <v>1</v>
      </c>
      <c r="K44" s="208"/>
      <c r="L44" s="207"/>
      <c r="M44" s="207"/>
      <c r="N44" s="215"/>
      <c r="O44" s="214"/>
      <c r="P44" s="207"/>
      <c r="Q44" s="212"/>
      <c r="R44" s="207"/>
      <c r="S44" s="207"/>
      <c r="T44" s="471" t="s">
        <v>207</v>
      </c>
      <c r="U44" s="468"/>
      <c r="V44" s="466">
        <f>+'Gerth Double'!C35</f>
        <v>15.15216554505356</v>
      </c>
      <c r="W44" s="466"/>
      <c r="X44" s="467" t="s">
        <v>1</v>
      </c>
      <c r="Y44" s="208"/>
      <c r="Z44" s="207"/>
      <c r="AA44" s="207"/>
      <c r="AB44" s="207"/>
      <c r="AC44" s="207"/>
      <c r="AD44" s="212"/>
      <c r="AE44" s="207"/>
      <c r="AF44" s="207"/>
      <c r="AG44" s="471" t="s">
        <v>207</v>
      </c>
      <c r="AH44" s="468"/>
      <c r="AI44" s="466">
        <f>+'Gerth Double'!C36</f>
        <v>15.15216554505356</v>
      </c>
      <c r="AJ44" s="466"/>
      <c r="AK44" s="467" t="s">
        <v>1</v>
      </c>
      <c r="AL44" s="208"/>
      <c r="AM44" s="207"/>
      <c r="AN44" s="215"/>
      <c r="AO44" s="227"/>
      <c r="AP44" s="227"/>
    </row>
    <row r="45" spans="1:42" ht="7.15" customHeight="1">
      <c r="A45" s="214"/>
      <c r="B45" s="207"/>
      <c r="C45" s="212"/>
      <c r="D45" s="207"/>
      <c r="E45" s="207"/>
      <c r="F45" s="471"/>
      <c r="G45" s="468"/>
      <c r="H45" s="466"/>
      <c r="I45" s="466"/>
      <c r="J45" s="467"/>
      <c r="K45" s="207"/>
      <c r="L45" s="207"/>
      <c r="M45" s="207"/>
      <c r="N45" s="215"/>
      <c r="O45" s="214"/>
      <c r="P45" s="207"/>
      <c r="Q45" s="212"/>
      <c r="R45" s="207"/>
      <c r="S45" s="207"/>
      <c r="T45" s="471"/>
      <c r="U45" s="468"/>
      <c r="V45" s="466"/>
      <c r="W45" s="466"/>
      <c r="X45" s="467"/>
      <c r="Y45" s="207"/>
      <c r="Z45" s="207"/>
      <c r="AA45" s="207"/>
      <c r="AB45" s="207"/>
      <c r="AC45" s="207"/>
      <c r="AD45" s="212"/>
      <c r="AE45" s="207"/>
      <c r="AF45" s="207"/>
      <c r="AG45" s="471"/>
      <c r="AH45" s="468"/>
      <c r="AI45" s="466"/>
      <c r="AJ45" s="466"/>
      <c r="AK45" s="467"/>
      <c r="AL45" s="207"/>
      <c r="AM45" s="207"/>
      <c r="AN45" s="215"/>
      <c r="AO45" s="227"/>
      <c r="AP45" s="227"/>
    </row>
    <row r="46" spans="1:42" ht="7.15" customHeight="1">
      <c r="A46" s="214"/>
      <c r="B46" s="207"/>
      <c r="C46" s="212"/>
      <c r="D46" s="207"/>
      <c r="E46" s="207"/>
      <c r="F46" s="221"/>
      <c r="G46" s="295"/>
      <c r="H46" s="293"/>
      <c r="I46" s="293"/>
      <c r="J46" s="294"/>
      <c r="K46" s="207"/>
      <c r="L46" s="207"/>
      <c r="M46" s="207"/>
      <c r="N46" s="215"/>
      <c r="O46" s="214"/>
      <c r="P46" s="207"/>
      <c r="Q46" s="212"/>
      <c r="R46" s="207"/>
      <c r="S46" s="207"/>
      <c r="T46" s="221"/>
      <c r="U46" s="295"/>
      <c r="V46" s="293"/>
      <c r="W46" s="293"/>
      <c r="X46" s="294"/>
      <c r="Y46" s="207"/>
      <c r="Z46" s="207"/>
      <c r="AA46" s="207"/>
      <c r="AB46" s="207"/>
      <c r="AC46" s="207"/>
      <c r="AD46" s="212"/>
      <c r="AE46" s="207"/>
      <c r="AF46" s="207"/>
      <c r="AG46" s="221"/>
      <c r="AH46" s="295"/>
      <c r="AI46" s="293"/>
      <c r="AJ46" s="293"/>
      <c r="AK46" s="294"/>
      <c r="AL46" s="207"/>
      <c r="AM46" s="207"/>
      <c r="AN46" s="215"/>
      <c r="AO46" s="227"/>
      <c r="AP46" s="227"/>
    </row>
    <row r="47" spans="1:42" ht="7.15" customHeight="1">
      <c r="A47" s="214"/>
      <c r="B47" s="207"/>
      <c r="C47" s="470" t="s">
        <v>10</v>
      </c>
      <c r="D47" s="465"/>
      <c r="E47" s="465"/>
      <c r="F47" s="464" t="s">
        <v>208</v>
      </c>
      <c r="G47" s="465"/>
      <c r="H47" s="466">
        <f>+'Gerth Single'!D4</f>
        <v>5320</v>
      </c>
      <c r="I47" s="466"/>
      <c r="J47" s="467" t="s">
        <v>32</v>
      </c>
      <c r="K47" s="207"/>
      <c r="L47" s="207"/>
      <c r="M47" s="207"/>
      <c r="N47" s="215"/>
      <c r="O47" s="214"/>
      <c r="P47" s="207"/>
      <c r="Q47" s="470" t="s">
        <v>33</v>
      </c>
      <c r="R47" s="465"/>
      <c r="S47" s="465"/>
      <c r="T47" s="464" t="s">
        <v>208</v>
      </c>
      <c r="U47" s="465"/>
      <c r="V47" s="466">
        <f>+'Gerth Double'!E4</f>
        <v>2670</v>
      </c>
      <c r="W47" s="466"/>
      <c r="X47" s="467" t="s">
        <v>32</v>
      </c>
      <c r="Y47" s="207"/>
      <c r="Z47" s="207"/>
      <c r="AA47" s="207"/>
      <c r="AB47" s="207"/>
      <c r="AC47" s="207"/>
      <c r="AD47" s="470" t="s">
        <v>34</v>
      </c>
      <c r="AE47" s="465"/>
      <c r="AF47" s="465"/>
      <c r="AG47" s="464" t="s">
        <v>208</v>
      </c>
      <c r="AH47" s="465"/>
      <c r="AI47" s="466">
        <f>+'Gerth Double'!E4</f>
        <v>2670</v>
      </c>
      <c r="AJ47" s="466"/>
      <c r="AK47" s="467" t="s">
        <v>32</v>
      </c>
      <c r="AL47" s="207"/>
      <c r="AM47" s="207"/>
      <c r="AN47" s="215"/>
      <c r="AO47" s="227"/>
      <c r="AP47" s="227"/>
    </row>
    <row r="48" spans="1:42" ht="7.15" customHeight="1">
      <c r="A48" s="214"/>
      <c r="B48" s="207"/>
      <c r="C48" s="470"/>
      <c r="D48" s="465"/>
      <c r="E48" s="465"/>
      <c r="F48" s="464"/>
      <c r="G48" s="465"/>
      <c r="H48" s="466"/>
      <c r="I48" s="466"/>
      <c r="J48" s="467"/>
      <c r="K48" s="295"/>
      <c r="L48" s="207"/>
      <c r="M48" s="207"/>
      <c r="N48" s="215"/>
      <c r="O48" s="214"/>
      <c r="P48" s="207"/>
      <c r="Q48" s="470"/>
      <c r="R48" s="465"/>
      <c r="S48" s="465"/>
      <c r="T48" s="464"/>
      <c r="U48" s="465"/>
      <c r="V48" s="466"/>
      <c r="W48" s="466"/>
      <c r="X48" s="467"/>
      <c r="Y48" s="295"/>
      <c r="Z48" s="207"/>
      <c r="AA48" s="207"/>
      <c r="AB48" s="207"/>
      <c r="AC48" s="207"/>
      <c r="AD48" s="470"/>
      <c r="AE48" s="465"/>
      <c r="AF48" s="465"/>
      <c r="AG48" s="464"/>
      <c r="AH48" s="465"/>
      <c r="AI48" s="466"/>
      <c r="AJ48" s="466"/>
      <c r="AK48" s="467"/>
      <c r="AL48" s="295"/>
      <c r="AM48" s="207"/>
      <c r="AN48" s="215"/>
      <c r="AO48" s="227"/>
      <c r="AP48" s="227"/>
    </row>
    <row r="49" spans="1:42" ht="7.15" customHeight="1">
      <c r="A49" s="214"/>
      <c r="B49" s="207"/>
      <c r="C49" s="207"/>
      <c r="D49" s="207"/>
      <c r="E49" s="207"/>
      <c r="F49" s="221"/>
      <c r="G49" s="204"/>
      <c r="H49" s="273"/>
      <c r="I49" s="236"/>
      <c r="J49" s="224"/>
      <c r="K49" s="207"/>
      <c r="L49" s="207"/>
      <c r="M49" s="207"/>
      <c r="N49" s="215"/>
      <c r="O49" s="214"/>
      <c r="P49" s="207"/>
      <c r="Q49" s="207"/>
      <c r="R49" s="207"/>
      <c r="S49" s="207"/>
      <c r="T49" s="221"/>
      <c r="U49" s="204"/>
      <c r="V49" s="273"/>
      <c r="W49" s="236"/>
      <c r="X49" s="224"/>
      <c r="Y49" s="207"/>
      <c r="Z49" s="207"/>
      <c r="AA49" s="207"/>
      <c r="AB49" s="207"/>
      <c r="AC49" s="207"/>
      <c r="AD49" s="207"/>
      <c r="AE49" s="207"/>
      <c r="AF49" s="207"/>
      <c r="AG49" s="221"/>
      <c r="AH49" s="204"/>
      <c r="AI49" s="273"/>
      <c r="AJ49" s="236"/>
      <c r="AK49" s="224"/>
      <c r="AL49" s="207"/>
      <c r="AM49" s="207"/>
      <c r="AN49" s="215"/>
      <c r="AO49" s="227"/>
      <c r="AP49" s="227"/>
    </row>
    <row r="50" spans="1:42" ht="7.15" customHeight="1">
      <c r="A50" s="214"/>
      <c r="B50" s="207"/>
      <c r="C50" s="472">
        <f>+'Gerth Single'!C6</f>
        <v>16.7</v>
      </c>
      <c r="D50" s="472"/>
      <c r="E50" s="472"/>
      <c r="F50" s="471" t="s">
        <v>209</v>
      </c>
      <c r="G50" s="468"/>
      <c r="H50" s="473">
        <f>+'Gerth Single'!C20</f>
        <v>15.000000000000007</v>
      </c>
      <c r="I50" s="473"/>
      <c r="J50" s="467" t="s">
        <v>1</v>
      </c>
      <c r="K50" s="208"/>
      <c r="L50" s="207"/>
      <c r="M50" s="207"/>
      <c r="N50" s="215"/>
      <c r="O50" s="214"/>
      <c r="P50" s="207"/>
      <c r="Q50" s="472">
        <f>+'Gerth Double'!C7</f>
        <v>16.7</v>
      </c>
      <c r="R50" s="472"/>
      <c r="S50" s="472"/>
      <c r="T50" s="471" t="s">
        <v>209</v>
      </c>
      <c r="U50" s="468"/>
      <c r="V50" s="473">
        <f>+'Gerth Double'!B35</f>
        <v>15.000000000000002</v>
      </c>
      <c r="W50" s="473"/>
      <c r="X50" s="467" t="s">
        <v>1</v>
      </c>
      <c r="Y50" s="208"/>
      <c r="Z50" s="207"/>
      <c r="AA50" s="207"/>
      <c r="AB50" s="207"/>
      <c r="AC50" s="207"/>
      <c r="AD50" s="472">
        <f>+'Gerth Double'!C8</f>
        <v>16.7</v>
      </c>
      <c r="AE50" s="472"/>
      <c r="AF50" s="472"/>
      <c r="AG50" s="471" t="s">
        <v>209</v>
      </c>
      <c r="AH50" s="468"/>
      <c r="AI50" s="473">
        <f>+'Gerth Double'!B36</f>
        <v>15.000000000000002</v>
      </c>
      <c r="AJ50" s="473"/>
      <c r="AK50" s="467" t="s">
        <v>1</v>
      </c>
      <c r="AL50" s="208"/>
      <c r="AM50" s="207"/>
      <c r="AN50" s="215"/>
      <c r="AO50" s="227"/>
      <c r="AP50" s="227"/>
    </row>
    <row r="51" spans="1:42" ht="7.15" customHeight="1">
      <c r="A51" s="214"/>
      <c r="B51" s="207"/>
      <c r="C51" s="472"/>
      <c r="D51" s="472"/>
      <c r="E51" s="472"/>
      <c r="F51" s="471"/>
      <c r="G51" s="468"/>
      <c r="H51" s="473"/>
      <c r="I51" s="473"/>
      <c r="J51" s="467"/>
      <c r="K51" s="295"/>
      <c r="L51" s="207"/>
      <c r="M51" s="207"/>
      <c r="N51" s="215"/>
      <c r="O51" s="214"/>
      <c r="P51" s="207"/>
      <c r="Q51" s="472"/>
      <c r="R51" s="472"/>
      <c r="S51" s="472"/>
      <c r="T51" s="471"/>
      <c r="U51" s="468"/>
      <c r="V51" s="473"/>
      <c r="W51" s="473"/>
      <c r="X51" s="467"/>
      <c r="Y51" s="295"/>
      <c r="Z51" s="207"/>
      <c r="AA51" s="207"/>
      <c r="AB51" s="207"/>
      <c r="AC51" s="207"/>
      <c r="AD51" s="472"/>
      <c r="AE51" s="472"/>
      <c r="AF51" s="472"/>
      <c r="AG51" s="471"/>
      <c r="AH51" s="468"/>
      <c r="AI51" s="473"/>
      <c r="AJ51" s="473"/>
      <c r="AK51" s="467"/>
      <c r="AL51" s="295"/>
      <c r="AM51" s="207"/>
      <c r="AN51" s="215"/>
      <c r="AO51" s="227"/>
      <c r="AP51" s="227"/>
    </row>
    <row r="52" spans="1:42" ht="7.15" customHeight="1">
      <c r="A52" s="214"/>
      <c r="B52" s="207"/>
      <c r="C52" s="212"/>
      <c r="D52" s="207"/>
      <c r="E52" s="207"/>
      <c r="F52" s="223"/>
      <c r="G52" s="204"/>
      <c r="H52" s="274"/>
      <c r="I52" s="275"/>
      <c r="J52" s="224"/>
      <c r="K52" s="207"/>
      <c r="L52" s="207"/>
      <c r="M52" s="207"/>
      <c r="N52" s="215"/>
      <c r="O52" s="214"/>
      <c r="P52" s="207"/>
      <c r="Q52" s="231"/>
      <c r="R52" s="208"/>
      <c r="S52" s="208"/>
      <c r="T52" s="223"/>
      <c r="U52" s="204"/>
      <c r="V52" s="274"/>
      <c r="W52" s="275"/>
      <c r="X52" s="224"/>
      <c r="Y52" s="207"/>
      <c r="Z52" s="207"/>
      <c r="AA52" s="207"/>
      <c r="AB52" s="207"/>
      <c r="AC52" s="207"/>
      <c r="AD52" s="235"/>
      <c r="AE52" s="236"/>
      <c r="AF52" s="236"/>
      <c r="AG52" s="223"/>
      <c r="AH52" s="204"/>
      <c r="AI52" s="274"/>
      <c r="AJ52" s="275"/>
      <c r="AK52" s="224"/>
      <c r="AL52" s="207"/>
      <c r="AM52" s="207"/>
      <c r="AN52" s="215"/>
      <c r="AO52" s="227"/>
      <c r="AP52" s="227"/>
    </row>
    <row r="53" spans="1:42" ht="7.15" customHeight="1">
      <c r="A53" s="214"/>
      <c r="B53" s="207"/>
      <c r="C53" s="212"/>
      <c r="D53" s="207"/>
      <c r="E53" s="207"/>
      <c r="F53" s="464" t="s">
        <v>210</v>
      </c>
      <c r="G53" s="465"/>
      <c r="H53" s="473">
        <f>+'Gerth Single'!B11*1000</f>
        <v>5857.6462345130849</v>
      </c>
      <c r="I53" s="473"/>
      <c r="J53" s="467" t="s">
        <v>32</v>
      </c>
      <c r="K53" s="208"/>
      <c r="L53" s="207"/>
      <c r="M53" s="207"/>
      <c r="N53" s="215"/>
      <c r="O53" s="214"/>
      <c r="P53" s="207"/>
      <c r="Q53" s="231"/>
      <c r="R53" s="208"/>
      <c r="S53" s="208"/>
      <c r="T53" s="464" t="s">
        <v>210</v>
      </c>
      <c r="U53" s="465"/>
      <c r="V53" s="473">
        <f>+'Gerth Double'!B16*1000</f>
        <v>2928.8231172565525</v>
      </c>
      <c r="W53" s="473"/>
      <c r="X53" s="467" t="s">
        <v>32</v>
      </c>
      <c r="Y53" s="208"/>
      <c r="Z53" s="207"/>
      <c r="AA53" s="207"/>
      <c r="AB53" s="207"/>
      <c r="AC53" s="207"/>
      <c r="AD53" s="235"/>
      <c r="AE53" s="236"/>
      <c r="AF53" s="236"/>
      <c r="AG53" s="464" t="s">
        <v>210</v>
      </c>
      <c r="AH53" s="465"/>
      <c r="AI53" s="473">
        <f>+'Gerth Double'!B16*1000</f>
        <v>2928.8231172565525</v>
      </c>
      <c r="AJ53" s="473"/>
      <c r="AK53" s="467" t="s">
        <v>32</v>
      </c>
      <c r="AL53" s="208"/>
      <c r="AM53" s="207"/>
      <c r="AN53" s="215"/>
      <c r="AO53" s="227"/>
      <c r="AP53" s="227"/>
    </row>
    <row r="54" spans="1:42" ht="7.15" customHeight="1">
      <c r="A54" s="214"/>
      <c r="B54" s="207"/>
      <c r="C54" s="212"/>
      <c r="D54" s="207"/>
      <c r="E54" s="207"/>
      <c r="F54" s="464"/>
      <c r="G54" s="465"/>
      <c r="H54" s="473"/>
      <c r="I54" s="473"/>
      <c r="J54" s="467"/>
      <c r="K54" s="295"/>
      <c r="L54" s="207"/>
      <c r="M54" s="207"/>
      <c r="N54" s="215"/>
      <c r="O54" s="214"/>
      <c r="P54" s="207"/>
      <c r="Q54" s="212"/>
      <c r="R54" s="207"/>
      <c r="S54" s="207"/>
      <c r="T54" s="464"/>
      <c r="U54" s="465"/>
      <c r="V54" s="473"/>
      <c r="W54" s="473"/>
      <c r="X54" s="467"/>
      <c r="Y54" s="295"/>
      <c r="Z54" s="207"/>
      <c r="AA54" s="207"/>
      <c r="AB54" s="207"/>
      <c r="AC54" s="207"/>
      <c r="AD54" s="212"/>
      <c r="AE54" s="207"/>
      <c r="AF54" s="207"/>
      <c r="AG54" s="464"/>
      <c r="AH54" s="465"/>
      <c r="AI54" s="473"/>
      <c r="AJ54" s="473"/>
      <c r="AK54" s="467"/>
      <c r="AL54" s="295"/>
      <c r="AM54" s="207"/>
      <c r="AN54" s="215"/>
      <c r="AO54" s="227"/>
      <c r="AP54" s="227"/>
    </row>
    <row r="55" spans="1:42" ht="7.15" customHeight="1">
      <c r="A55" s="214"/>
      <c r="B55" s="207"/>
      <c r="C55" s="212"/>
      <c r="D55" s="207"/>
      <c r="E55" s="207"/>
      <c r="F55" s="222"/>
      <c r="G55" s="225"/>
      <c r="H55" s="225"/>
      <c r="I55" s="225"/>
      <c r="J55" s="226"/>
      <c r="K55" s="207"/>
      <c r="L55" s="207"/>
      <c r="M55" s="207"/>
      <c r="N55" s="215"/>
      <c r="O55" s="214"/>
      <c r="P55" s="207"/>
      <c r="Q55" s="212"/>
      <c r="R55" s="207"/>
      <c r="S55" s="207"/>
      <c r="T55" s="222"/>
      <c r="U55" s="225"/>
      <c r="V55" s="225"/>
      <c r="W55" s="225"/>
      <c r="X55" s="226"/>
      <c r="Y55" s="207"/>
      <c r="Z55" s="207"/>
      <c r="AA55" s="207"/>
      <c r="AB55" s="207"/>
      <c r="AC55" s="207"/>
      <c r="AD55" s="212"/>
      <c r="AE55" s="207"/>
      <c r="AF55" s="207"/>
      <c r="AG55" s="222"/>
      <c r="AH55" s="225"/>
      <c r="AI55" s="225"/>
      <c r="AJ55" s="225"/>
      <c r="AK55" s="226"/>
      <c r="AL55" s="207"/>
      <c r="AM55" s="207"/>
      <c r="AN55" s="215"/>
      <c r="AO55" s="227"/>
      <c r="AP55" s="227"/>
    </row>
    <row r="56" spans="1:42" ht="7.15" customHeight="1">
      <c r="A56" s="214"/>
      <c r="B56" s="207"/>
      <c r="C56" s="212"/>
      <c r="D56" s="207"/>
      <c r="E56" s="207"/>
      <c r="F56" s="207"/>
      <c r="G56" s="207"/>
      <c r="H56" s="207"/>
      <c r="I56" s="207"/>
      <c r="J56" s="207"/>
      <c r="K56" s="207"/>
      <c r="L56" s="207"/>
      <c r="M56" s="207"/>
      <c r="N56" s="215"/>
      <c r="O56" s="214"/>
      <c r="P56" s="207"/>
      <c r="Q56" s="212"/>
      <c r="R56" s="207"/>
      <c r="S56" s="207"/>
      <c r="T56" s="207"/>
      <c r="U56" s="207"/>
      <c r="V56" s="207"/>
      <c r="W56" s="207"/>
      <c r="X56" s="207"/>
      <c r="Y56" s="207"/>
      <c r="Z56" s="207"/>
      <c r="AA56" s="207"/>
      <c r="AB56" s="207"/>
      <c r="AC56" s="207"/>
      <c r="AD56" s="212"/>
      <c r="AE56" s="207"/>
      <c r="AF56" s="207"/>
      <c r="AG56" s="207"/>
      <c r="AH56" s="207"/>
      <c r="AI56" s="207"/>
      <c r="AJ56" s="207"/>
      <c r="AK56" s="207"/>
      <c r="AL56" s="207"/>
      <c r="AM56" s="207"/>
      <c r="AN56" s="215"/>
      <c r="AO56" s="227"/>
      <c r="AP56" s="227"/>
    </row>
    <row r="57" spans="1:42" ht="7.15" customHeight="1" thickBot="1">
      <c r="A57" s="214"/>
      <c r="B57" s="207"/>
      <c r="C57" s="213"/>
      <c r="D57" s="209"/>
      <c r="E57" s="209"/>
      <c r="F57" s="209"/>
      <c r="G57" s="209"/>
      <c r="H57" s="209"/>
      <c r="I57" s="209"/>
      <c r="J57" s="209"/>
      <c r="K57" s="209"/>
      <c r="L57" s="209"/>
      <c r="M57" s="465" t="s">
        <v>186</v>
      </c>
      <c r="N57" s="296"/>
      <c r="O57" s="214"/>
      <c r="P57" s="207"/>
      <c r="Q57" s="213"/>
      <c r="R57" s="209"/>
      <c r="S57" s="209"/>
      <c r="T57" s="209"/>
      <c r="U57" s="209"/>
      <c r="V57" s="209"/>
      <c r="W57" s="209"/>
      <c r="X57" s="209"/>
      <c r="Y57" s="209"/>
      <c r="Z57" s="209"/>
      <c r="AA57" s="465" t="s">
        <v>186</v>
      </c>
      <c r="AB57" s="207"/>
      <c r="AC57" s="207"/>
      <c r="AD57" s="213"/>
      <c r="AE57" s="209"/>
      <c r="AF57" s="209"/>
      <c r="AG57" s="209"/>
      <c r="AH57" s="209"/>
      <c r="AI57" s="209"/>
      <c r="AJ57" s="209"/>
      <c r="AK57" s="209"/>
      <c r="AL57" s="209"/>
      <c r="AM57" s="209"/>
      <c r="AN57" s="469" t="s">
        <v>186</v>
      </c>
      <c r="AO57" s="227"/>
      <c r="AP57" s="227"/>
    </row>
    <row r="58" spans="1:42" ht="7.15" customHeight="1" thickTop="1">
      <c r="A58" s="214"/>
      <c r="B58" s="207"/>
      <c r="C58" s="207"/>
      <c r="D58" s="207"/>
      <c r="E58" s="207"/>
      <c r="F58" s="207"/>
      <c r="G58" s="207"/>
      <c r="H58" s="207"/>
      <c r="I58" s="207"/>
      <c r="J58" s="207"/>
      <c r="K58" s="207"/>
      <c r="L58" s="207"/>
      <c r="M58" s="465"/>
      <c r="N58" s="296"/>
      <c r="O58" s="214"/>
      <c r="P58" s="207"/>
      <c r="Q58" s="207"/>
      <c r="R58" s="207"/>
      <c r="S58" s="207"/>
      <c r="T58" s="207"/>
      <c r="U58" s="207"/>
      <c r="V58" s="207"/>
      <c r="W58" s="207"/>
      <c r="X58" s="207"/>
      <c r="Y58" s="207"/>
      <c r="Z58" s="207"/>
      <c r="AA58" s="465"/>
      <c r="AB58" s="207"/>
      <c r="AC58" s="207"/>
      <c r="AD58" s="207"/>
      <c r="AE58" s="207"/>
      <c r="AF58" s="207"/>
      <c r="AG58" s="207"/>
      <c r="AH58" s="207"/>
      <c r="AI58" s="207"/>
      <c r="AJ58" s="207"/>
      <c r="AK58" s="207"/>
      <c r="AL58" s="207"/>
      <c r="AM58" s="207"/>
      <c r="AN58" s="469"/>
      <c r="AO58" s="227"/>
      <c r="AP58" s="227"/>
    </row>
    <row r="59" spans="1:42" ht="13.5" thickBot="1">
      <c r="A59" s="218"/>
      <c r="B59" s="219"/>
      <c r="C59" s="219"/>
      <c r="D59" s="219"/>
      <c r="E59" s="219"/>
      <c r="F59" s="219"/>
      <c r="G59" s="219"/>
      <c r="H59" s="219"/>
      <c r="I59" s="219"/>
      <c r="J59" s="219"/>
      <c r="K59" s="219"/>
      <c r="L59" s="219"/>
      <c r="M59" s="219"/>
      <c r="N59" s="220"/>
      <c r="O59" s="218"/>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20"/>
      <c r="AO59" s="227"/>
      <c r="AP59" s="227"/>
    </row>
    <row r="60" spans="1:42">
      <c r="A60" s="227"/>
      <c r="B60" s="227"/>
      <c r="C60" s="227"/>
      <c r="D60" s="227"/>
      <c r="E60" s="227"/>
      <c r="F60" s="227"/>
      <c r="G60" s="227"/>
      <c r="H60" s="227"/>
      <c r="I60" s="227"/>
      <c r="J60" s="227"/>
      <c r="K60" s="227"/>
      <c r="L60" s="227"/>
      <c r="M60" s="227"/>
      <c r="N60" s="227"/>
      <c r="O60" s="227"/>
      <c r="P60" s="227"/>
      <c r="Q60" s="227"/>
      <c r="R60" s="227"/>
      <c r="S60" s="227"/>
      <c r="T60" s="227"/>
      <c r="U60" s="227"/>
      <c r="V60" s="227"/>
      <c r="W60" s="228"/>
      <c r="X60" s="227"/>
      <c r="Y60" s="227"/>
      <c r="Z60" s="227"/>
      <c r="AA60" s="227"/>
      <c r="AB60" s="227"/>
      <c r="AC60" s="227"/>
      <c r="AD60" s="228"/>
      <c r="AE60" s="227"/>
      <c r="AF60" s="227"/>
      <c r="AG60" s="227"/>
      <c r="AH60" s="228"/>
      <c r="AI60" s="227"/>
      <c r="AJ60" s="227"/>
      <c r="AK60" s="227"/>
      <c r="AL60" s="227"/>
      <c r="AM60" s="227"/>
      <c r="AN60" s="227"/>
      <c r="AO60" s="227"/>
      <c r="AP60" s="227"/>
    </row>
    <row r="61" spans="1:42">
      <c r="A61" s="262"/>
      <c r="B61" s="227"/>
      <c r="C61" s="227"/>
      <c r="D61" s="227"/>
      <c r="E61" s="227"/>
      <c r="F61" s="227"/>
      <c r="G61" s="227"/>
      <c r="H61" s="227"/>
      <c r="I61" s="227"/>
      <c r="J61" s="227"/>
      <c r="K61" s="227"/>
      <c r="L61" s="227"/>
      <c r="M61" s="227"/>
      <c r="N61" s="227"/>
      <c r="O61" s="227"/>
      <c r="P61" s="227"/>
      <c r="Q61" s="227"/>
      <c r="R61" s="228"/>
      <c r="S61" s="228"/>
      <c r="T61" s="228"/>
      <c r="U61" s="228"/>
      <c r="V61" s="227"/>
      <c r="W61" s="227"/>
      <c r="X61" s="227"/>
      <c r="Y61" s="227"/>
      <c r="Z61" s="227"/>
      <c r="AA61" s="227"/>
      <c r="AB61" s="227"/>
      <c r="AC61" s="227"/>
      <c r="AD61" s="227"/>
      <c r="AE61" s="227"/>
      <c r="AF61" s="227"/>
      <c r="AG61" s="227"/>
      <c r="AH61" s="227"/>
      <c r="AI61" s="227"/>
      <c r="AJ61" s="227"/>
      <c r="AK61" s="227"/>
      <c r="AL61" s="227"/>
      <c r="AM61" s="227"/>
      <c r="AN61" s="227"/>
      <c r="AO61" s="227"/>
      <c r="AP61" s="227"/>
    </row>
    <row r="62" spans="1:42" ht="14.45" customHeight="1">
      <c r="A62" s="247"/>
      <c r="B62" s="227"/>
      <c r="C62" s="227"/>
      <c r="D62" s="227"/>
      <c r="E62" s="227"/>
      <c r="F62" s="227"/>
      <c r="G62" s="227"/>
      <c r="H62" s="227"/>
      <c r="I62" s="227"/>
      <c r="J62" s="227"/>
      <c r="K62" s="227"/>
      <c r="L62" s="227"/>
      <c r="M62" s="227"/>
      <c r="N62" s="227"/>
      <c r="O62" s="227"/>
      <c r="P62" s="227"/>
      <c r="Q62" s="227"/>
      <c r="R62" s="227"/>
      <c r="S62" s="228"/>
      <c r="T62" s="266"/>
      <c r="U62" s="266"/>
      <c r="V62" s="266"/>
      <c r="W62" s="266"/>
      <c r="X62" s="266"/>
      <c r="Y62" s="266"/>
      <c r="Z62" s="266"/>
      <c r="AA62" s="266"/>
      <c r="AB62" s="266"/>
      <c r="AC62" s="266"/>
      <c r="AD62" s="266"/>
      <c r="AE62" s="266"/>
      <c r="AF62" s="266"/>
      <c r="AG62" s="207"/>
      <c r="AH62" s="227"/>
      <c r="AI62" s="227"/>
      <c r="AJ62" s="227"/>
      <c r="AK62" s="227"/>
      <c r="AL62" s="227"/>
      <c r="AM62" s="227"/>
      <c r="AN62" s="227"/>
      <c r="AO62" s="227"/>
      <c r="AP62" s="227"/>
    </row>
    <row r="63" spans="1:42" ht="14.45" customHeight="1">
      <c r="A63" s="261"/>
      <c r="B63" s="227"/>
      <c r="C63" s="227"/>
      <c r="D63" s="227"/>
      <c r="E63" s="227"/>
      <c r="F63" s="227"/>
      <c r="G63" s="227"/>
      <c r="H63" s="227"/>
      <c r="I63" s="227"/>
      <c r="J63" s="227"/>
      <c r="K63" s="227"/>
      <c r="L63" s="227"/>
      <c r="M63" s="227"/>
      <c r="N63" s="227"/>
      <c r="O63" s="227"/>
      <c r="P63" s="227"/>
      <c r="Q63" s="227"/>
      <c r="R63" s="227"/>
      <c r="S63" s="266"/>
      <c r="T63" s="266"/>
      <c r="U63" s="266"/>
      <c r="V63" s="266"/>
      <c r="W63" s="266"/>
      <c r="X63" s="266"/>
      <c r="Y63" s="266"/>
      <c r="Z63" s="266"/>
      <c r="AA63" s="266"/>
      <c r="AB63" s="266"/>
      <c r="AC63" s="266"/>
      <c r="AD63" s="266"/>
      <c r="AE63" s="266"/>
      <c r="AF63" s="266"/>
      <c r="AG63" s="207"/>
      <c r="AH63" s="227"/>
      <c r="AI63" s="227"/>
      <c r="AJ63" s="227"/>
      <c r="AK63" s="227"/>
      <c r="AL63" s="227"/>
      <c r="AM63" s="227"/>
      <c r="AN63" s="227"/>
      <c r="AO63" s="227"/>
      <c r="AP63" s="227"/>
    </row>
    <row r="64" spans="1:42" ht="14.45" customHeight="1">
      <c r="A64" s="247"/>
      <c r="B64" s="227"/>
      <c r="C64" s="227"/>
      <c r="D64" s="227"/>
      <c r="E64" s="227"/>
      <c r="F64" s="227"/>
      <c r="G64" s="227"/>
      <c r="H64" s="227"/>
      <c r="I64" s="227"/>
      <c r="J64" s="227"/>
      <c r="K64" s="227"/>
      <c r="L64" s="227"/>
      <c r="M64" s="227"/>
      <c r="N64" s="227"/>
      <c r="O64" s="227"/>
      <c r="P64" s="227"/>
      <c r="Q64" s="227"/>
      <c r="R64" s="227"/>
      <c r="S64" s="266"/>
      <c r="T64" s="266"/>
      <c r="U64" s="266"/>
      <c r="V64" s="266"/>
      <c r="W64" s="266"/>
      <c r="X64" s="266"/>
      <c r="Y64" s="266"/>
      <c r="Z64" s="266"/>
      <c r="AA64" s="266"/>
      <c r="AB64" s="266"/>
      <c r="AC64" s="266"/>
      <c r="AD64" s="266"/>
      <c r="AE64" s="266"/>
      <c r="AF64" s="266"/>
      <c r="AG64" s="207"/>
      <c r="AH64" s="227"/>
      <c r="AI64" s="227"/>
      <c r="AJ64" s="227"/>
      <c r="AK64" s="227"/>
      <c r="AL64" s="227"/>
      <c r="AM64" s="227"/>
      <c r="AN64" s="227"/>
      <c r="AO64" s="227"/>
      <c r="AP64" s="227"/>
    </row>
    <row r="65" spans="1:42">
      <c r="A65" s="262"/>
      <c r="B65" s="227"/>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row>
    <row r="66" spans="1:42">
      <c r="A66" s="227"/>
      <c r="B66" s="227"/>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row>
    <row r="67" spans="1:42">
      <c r="A67" s="227"/>
      <c r="B67" s="227"/>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37"/>
      <c r="AP67" s="227"/>
    </row>
  </sheetData>
  <mergeCells count="159">
    <mergeCell ref="AN7:AN8"/>
    <mergeCell ref="AF5:AH6"/>
    <mergeCell ref="AG7:AG8"/>
    <mergeCell ref="AE10:AE11"/>
    <mergeCell ref="AG10:AG11"/>
    <mergeCell ref="AI10:AI11"/>
    <mergeCell ref="AJ10:AJ11"/>
    <mergeCell ref="AK24:AK25"/>
    <mergeCell ref="AG18:AH19"/>
    <mergeCell ref="AE12:AE13"/>
    <mergeCell ref="AG21:AH22"/>
    <mergeCell ref="AK10:AL11"/>
    <mergeCell ref="AM10:AM11"/>
    <mergeCell ref="AM12:AM13"/>
    <mergeCell ref="AK12:AL13"/>
    <mergeCell ref="AJ12:AJ13"/>
    <mergeCell ref="AI12:AI13"/>
    <mergeCell ref="AG12:AG13"/>
    <mergeCell ref="AI24:AJ25"/>
    <mergeCell ref="M36:M37"/>
    <mergeCell ref="AG24:AH25"/>
    <mergeCell ref="AD18:AF19"/>
    <mergeCell ref="AD21:AF22"/>
    <mergeCell ref="AI15:AJ16"/>
    <mergeCell ref="AK15:AK16"/>
    <mergeCell ref="AG15:AH16"/>
    <mergeCell ref="AI18:AJ19"/>
    <mergeCell ref="AK18:AK19"/>
    <mergeCell ref="AI21:AJ22"/>
    <mergeCell ref="AK21:AK22"/>
    <mergeCell ref="AF31:AK32"/>
    <mergeCell ref="AF34:AH35"/>
    <mergeCell ref="AA36:AA37"/>
    <mergeCell ref="A26:N28"/>
    <mergeCell ref="O26:AA28"/>
    <mergeCell ref="U17:W18"/>
    <mergeCell ref="U15:W16"/>
    <mergeCell ref="B5:D6"/>
    <mergeCell ref="G5:I6"/>
    <mergeCell ref="C7:C8"/>
    <mergeCell ref="H7:H8"/>
    <mergeCell ref="B12:D13"/>
    <mergeCell ref="AE2:AL3"/>
    <mergeCell ref="E39:F40"/>
    <mergeCell ref="G39:H40"/>
    <mergeCell ref="I39:I40"/>
    <mergeCell ref="J39:J40"/>
    <mergeCell ref="M39:M40"/>
    <mergeCell ref="K39:L40"/>
    <mergeCell ref="E34:G35"/>
    <mergeCell ref="B15:D16"/>
    <mergeCell ref="P5:R6"/>
    <mergeCell ref="U5:W6"/>
    <mergeCell ref="U21:W22"/>
    <mergeCell ref="G12:I13"/>
    <mergeCell ref="G15:I16"/>
    <mergeCell ref="D21:G22"/>
    <mergeCell ref="J7:J8"/>
    <mergeCell ref="Q7:Q8"/>
    <mergeCell ref="V19:V20"/>
    <mergeCell ref="AE39:AF40"/>
    <mergeCell ref="V47:W48"/>
    <mergeCell ref="X47:X48"/>
    <mergeCell ref="A7:A8"/>
    <mergeCell ref="J18:J20"/>
    <mergeCell ref="Q21:T22"/>
    <mergeCell ref="Q23:T24"/>
    <mergeCell ref="D23:G24"/>
    <mergeCell ref="C47:E48"/>
    <mergeCell ref="C50:E51"/>
    <mergeCell ref="F44:G45"/>
    <mergeCell ref="F47:G48"/>
    <mergeCell ref="F50:G51"/>
    <mergeCell ref="S34:U35"/>
    <mergeCell ref="T36:T37"/>
    <mergeCell ref="R41:S42"/>
    <mergeCell ref="T41:U42"/>
    <mergeCell ref="R39:S40"/>
    <mergeCell ref="T39:U40"/>
    <mergeCell ref="I41:I42"/>
    <mergeCell ref="Q50:S51"/>
    <mergeCell ref="F36:F37"/>
    <mergeCell ref="J50:J51"/>
    <mergeCell ref="W41:W42"/>
    <mergeCell ref="X41:Y42"/>
    <mergeCell ref="F53:G54"/>
    <mergeCell ref="H44:I45"/>
    <mergeCell ref="H47:I48"/>
    <mergeCell ref="H50:I51"/>
    <mergeCell ref="H53:I54"/>
    <mergeCell ref="J44:J45"/>
    <mergeCell ref="J47:J48"/>
    <mergeCell ref="J53:J54"/>
    <mergeCell ref="T47:U48"/>
    <mergeCell ref="T53:U54"/>
    <mergeCell ref="V53:W54"/>
    <mergeCell ref="X53:X54"/>
    <mergeCell ref="AD50:AF51"/>
    <mergeCell ref="T50:U51"/>
    <mergeCell ref="V50:W51"/>
    <mergeCell ref="X50:X51"/>
    <mergeCell ref="AA57:AA58"/>
    <mergeCell ref="M57:M58"/>
    <mergeCell ref="AN57:AN58"/>
    <mergeCell ref="AG50:AH51"/>
    <mergeCell ref="AI50:AJ51"/>
    <mergeCell ref="AK50:AK51"/>
    <mergeCell ref="AG53:AH54"/>
    <mergeCell ref="AG44:AH45"/>
    <mergeCell ref="AN36:AN37"/>
    <mergeCell ref="AG39:AH40"/>
    <mergeCell ref="AI39:AI40"/>
    <mergeCell ref="AJ39:AJ40"/>
    <mergeCell ref="AK39:AL40"/>
    <mergeCell ref="AM39:AM40"/>
    <mergeCell ref="AI53:AJ54"/>
    <mergeCell ref="AK53:AK54"/>
    <mergeCell ref="X7:X8"/>
    <mergeCell ref="X19:X20"/>
    <mergeCell ref="O7:O8"/>
    <mergeCell ref="P15:R16"/>
    <mergeCell ref="V41:V42"/>
    <mergeCell ref="AI41:AI42"/>
    <mergeCell ref="AJ41:AJ42"/>
    <mergeCell ref="AK41:AL42"/>
    <mergeCell ref="AM41:AM42"/>
    <mergeCell ref="AG36:AG37"/>
    <mergeCell ref="V39:V40"/>
    <mergeCell ref="W39:W40"/>
    <mergeCell ref="X39:Y40"/>
    <mergeCell ref="V7:V8"/>
    <mergeCell ref="P12:R13"/>
    <mergeCell ref="U9:W10"/>
    <mergeCell ref="X13:X14"/>
    <mergeCell ref="U11:W12"/>
    <mergeCell ref="A1:N1"/>
    <mergeCell ref="O1:AN1"/>
    <mergeCell ref="E31:J32"/>
    <mergeCell ref="AG47:AH48"/>
    <mergeCell ref="AI47:AJ48"/>
    <mergeCell ref="AK47:AK48"/>
    <mergeCell ref="Z39:Z40"/>
    <mergeCell ref="AN28:AN29"/>
    <mergeCell ref="AI44:AJ45"/>
    <mergeCell ref="AK44:AK45"/>
    <mergeCell ref="AD47:AF48"/>
    <mergeCell ref="S31:X32"/>
    <mergeCell ref="Z41:Z42"/>
    <mergeCell ref="T44:U45"/>
    <mergeCell ref="V44:W45"/>
    <mergeCell ref="X44:X45"/>
    <mergeCell ref="Q47:S48"/>
    <mergeCell ref="AE41:AF42"/>
    <mergeCell ref="AG41:AH42"/>
    <mergeCell ref="K41:L42"/>
    <mergeCell ref="M41:M42"/>
    <mergeCell ref="J41:J42"/>
    <mergeCell ref="E41:F42"/>
    <mergeCell ref="G41:H4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vt:i4>
      </vt:variant>
    </vt:vector>
  </HeadingPairs>
  <TitlesOfParts>
    <vt:vector size="6" baseType="lpstr">
      <vt:lpstr>Gerth Single</vt:lpstr>
      <vt:lpstr>Data Single</vt:lpstr>
      <vt:lpstr>Gerth Double</vt:lpstr>
      <vt:lpstr>Data Double</vt:lpstr>
      <vt:lpstr>Diagram</vt:lpstr>
      <vt:lpstr>Order_No._304.12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Jørgen Walter</dc:creator>
  <cp:lastModifiedBy>Walter</cp:lastModifiedBy>
  <dcterms:created xsi:type="dcterms:W3CDTF">2011-05-24T08:06:10Z</dcterms:created>
  <dcterms:modified xsi:type="dcterms:W3CDTF">2018-09-17T20:17:37Z</dcterms:modified>
</cp:coreProperties>
</file>