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0100" windowHeight="9030"/>
  </bookViews>
  <sheets>
    <sheet name="Trafo" sheetId="1" r:id="rId1"/>
  </sheets>
  <calcPr calcId="125725"/>
</workbook>
</file>

<file path=xl/calcChain.xml><?xml version="1.0" encoding="utf-8"?>
<calcChain xmlns="http://schemas.openxmlformats.org/spreadsheetml/2006/main">
  <c r="D24" i="1"/>
  <c r="B24"/>
  <c r="B23"/>
  <c r="D26"/>
  <c r="D25"/>
  <c r="B21"/>
  <c r="P28"/>
  <c r="O28"/>
  <c r="N28"/>
  <c r="M28"/>
  <c r="L28"/>
  <c r="G28"/>
  <c r="H28"/>
  <c r="I28"/>
  <c r="J28"/>
  <c r="K28"/>
  <c r="F28"/>
  <c r="B4"/>
  <c r="B12"/>
  <c r="B8"/>
  <c r="B13"/>
  <c r="B14"/>
  <c r="B15"/>
  <c r="B16"/>
  <c r="B17"/>
  <c r="B18"/>
  <c r="B26"/>
  <c r="B27"/>
  <c r="B28"/>
</calcChain>
</file>

<file path=xl/sharedStrings.xml><?xml version="1.0" encoding="utf-8"?>
<sst xmlns="http://schemas.openxmlformats.org/spreadsheetml/2006/main" count="65" uniqueCount="44">
  <si>
    <t>R1</t>
  </si>
  <si>
    <t>Ohm</t>
  </si>
  <si>
    <t>Fast</t>
  </si>
  <si>
    <t>Beregnet</t>
  </si>
  <si>
    <t>Beregning på trafo</t>
  </si>
  <si>
    <t>Volt</t>
  </si>
  <si>
    <t>Up ubelastet</t>
  </si>
  <si>
    <t>Us ubelastet</t>
  </si>
  <si>
    <t>N = Up/Us</t>
  </si>
  <si>
    <t>Imax opgivet</t>
  </si>
  <si>
    <t>Ipri = Isek/N</t>
  </si>
  <si>
    <t>URs = Imax * Rs</t>
  </si>
  <si>
    <t>URp = Ipri * Rp</t>
  </si>
  <si>
    <t>URPs Spændingstab sekundær = URp/N</t>
  </si>
  <si>
    <t>Utot spændingstab sekundær = URs + Urps</t>
  </si>
  <si>
    <t>Udgangsspænding på trafo ved 300mA = Us-Utot</t>
  </si>
  <si>
    <t>Ri trafo = ΔU/ΔI</t>
  </si>
  <si>
    <t>Rp efter LM317 beregneren</t>
  </si>
  <si>
    <t>P5 justeret til = (R1*Rp)/(R1-Rp)</t>
  </si>
  <si>
    <t>Rp målt (de nøjagtige værdier kommer)</t>
  </si>
  <si>
    <t>Rs målt (de nøjagtige værdier kommer)</t>
  </si>
  <si>
    <t>Amp</t>
  </si>
  <si>
    <t>Beregning af hysteresis</t>
  </si>
  <si>
    <t>Potentiometer P4</t>
  </si>
  <si>
    <t>R9</t>
  </si>
  <si>
    <t>Hysteresis = Gainfaktor * Output signal</t>
  </si>
  <si>
    <t>Hysteresis mV</t>
  </si>
  <si>
    <t>Hysteresis som funktion af P4 parallel forbindelse</t>
  </si>
  <si>
    <t>IC's Output swing</t>
  </si>
  <si>
    <t>Indsæt pH On/Off</t>
  </si>
  <si>
    <t>Aflæs Volt P4 arm</t>
  </si>
  <si>
    <t>Reguleret udgangsspænding fra LM317</t>
  </si>
  <si>
    <t>Px = P4 arm til top</t>
  </si>
  <si>
    <t>Py = P4 bund til arm</t>
  </si>
  <si>
    <r>
      <t xml:space="preserve">P4 arm til top </t>
    </r>
    <r>
      <rPr>
        <sz val="11"/>
        <color indexed="8"/>
        <rFont val="Calibri"/>
        <family val="2"/>
      </rPr>
      <t>Ω</t>
    </r>
  </si>
  <si>
    <r>
      <t xml:space="preserve">Px // Py parallel </t>
    </r>
    <r>
      <rPr>
        <sz val="11"/>
        <color indexed="8"/>
        <rFont val="Calibri"/>
        <family val="2"/>
      </rPr>
      <t>Ω</t>
    </r>
  </si>
  <si>
    <t>Beregning af parallel modstande til LM317</t>
  </si>
  <si>
    <t>Px  // Py = (Px*Py)/(Px+Py)</t>
  </si>
  <si>
    <t>Gainfaktor (Px // Py)/R9</t>
  </si>
  <si>
    <r>
      <t xml:space="preserve">Udarbejdet af Jørgen Walter </t>
    </r>
    <r>
      <rPr>
        <b/>
        <sz val="11"/>
        <color indexed="8"/>
        <rFont val="Calibri"/>
        <family val="2"/>
      </rPr>
      <t>©</t>
    </r>
  </si>
  <si>
    <t xml:space="preserve">www.walter-lystfisker.dk </t>
  </si>
  <si>
    <t>COPYRIGHT © 2014</t>
  </si>
  <si>
    <t>walter</t>
  </si>
  <si>
    <t>Reg.No.1243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</si>
</sst>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64" formatCode="_ * #,##0_ ;_ * \-#,##0_ ;_ * &quot;-&quot;??_ ;_ @_ "/>
    <numFmt numFmtId="165" formatCode="_ * #,##0.0000_ ;_ * \-#,##0.0000_ ;_ * &quot;-&quot;??_ ;_ @_ "/>
    <numFmt numFmtId="166" formatCode="0.000"/>
    <numFmt numFmtId="167" formatCode="_ * #,##0.000_ ;_ * \-#,##0.000_ ;_ * &quot;-&quot;???_ ;_ @_ "/>
  </numFmts>
  <fonts count="12">
    <font>
      <sz val="11"/>
      <color theme="1"/>
      <name val="Calibri"/>
      <family val="2"/>
      <scheme val="minor"/>
    </font>
    <font>
      <sz val="11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Calibri"/>
      <family val="2"/>
    </font>
    <font>
      <sz val="11"/>
      <color theme="0" tint="-0.14999847407452621"/>
      <name val="Arial"/>
      <family val="2"/>
    </font>
    <font>
      <b/>
      <sz val="12"/>
      <color theme="1"/>
      <name val="Arial"/>
      <family val="2"/>
    </font>
    <font>
      <u/>
      <sz val="11"/>
      <color theme="10"/>
      <name val="Calibri"/>
      <family val="2"/>
    </font>
    <font>
      <b/>
      <sz val="14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6" fillId="0" borderId="0" xfId="0" applyFont="1" applyProtection="1">
      <protection hidden="1"/>
    </xf>
    <xf numFmtId="0" fontId="6" fillId="2" borderId="1" xfId="0" applyFont="1" applyFill="1" applyBorder="1" applyProtection="1">
      <protection hidden="1"/>
    </xf>
    <xf numFmtId="0" fontId="6" fillId="2" borderId="0" xfId="0" applyFont="1" applyFill="1" applyBorder="1" applyProtection="1">
      <protection hidden="1"/>
    </xf>
    <xf numFmtId="0" fontId="6" fillId="2" borderId="2" xfId="0" applyFont="1" applyFill="1" applyBorder="1" applyProtection="1">
      <protection hidden="1"/>
    </xf>
    <xf numFmtId="0" fontId="6" fillId="2" borderId="3" xfId="0" applyFont="1" applyFill="1" applyBorder="1" applyProtection="1">
      <protection hidden="1"/>
    </xf>
    <xf numFmtId="0" fontId="6" fillId="2" borderId="4" xfId="0" applyFont="1" applyFill="1" applyBorder="1" applyProtection="1">
      <protection hidden="1"/>
    </xf>
    <xf numFmtId="164" fontId="6" fillId="2" borderId="0" xfId="1" applyNumberFormat="1" applyFont="1" applyFill="1" applyBorder="1" applyProtection="1">
      <protection hidden="1"/>
    </xf>
    <xf numFmtId="43" fontId="6" fillId="2" borderId="0" xfId="1" applyFont="1" applyFill="1" applyBorder="1" applyProtection="1">
      <protection hidden="1"/>
    </xf>
    <xf numFmtId="43" fontId="6" fillId="2" borderId="0" xfId="0" applyNumberFormat="1" applyFont="1" applyFill="1" applyBorder="1" applyProtection="1">
      <protection hidden="1"/>
    </xf>
    <xf numFmtId="165" fontId="6" fillId="2" borderId="0" xfId="0" applyNumberFormat="1" applyFont="1" applyFill="1" applyBorder="1" applyProtection="1">
      <protection hidden="1"/>
    </xf>
    <xf numFmtId="164" fontId="6" fillId="3" borderId="0" xfId="1" applyNumberFormat="1" applyFont="1" applyFill="1" applyBorder="1" applyProtection="1">
      <protection locked="0"/>
    </xf>
    <xf numFmtId="43" fontId="6" fillId="3" borderId="0" xfId="1" applyFont="1" applyFill="1" applyBorder="1" applyProtection="1">
      <protection locked="0"/>
    </xf>
    <xf numFmtId="164" fontId="6" fillId="2" borderId="0" xfId="0" applyNumberFormat="1" applyFont="1" applyFill="1" applyBorder="1" applyProtection="1">
      <protection hidden="1"/>
    </xf>
    <xf numFmtId="0" fontId="6" fillId="2" borderId="2" xfId="0" applyFont="1" applyFill="1" applyBorder="1" applyAlignment="1" applyProtection="1">
      <alignment horizontal="center"/>
      <protection hidden="1"/>
    </xf>
    <xf numFmtId="165" fontId="6" fillId="2" borderId="4" xfId="0" applyNumberFormat="1" applyFont="1" applyFill="1" applyBorder="1" applyProtection="1">
      <protection hidden="1"/>
    </xf>
    <xf numFmtId="0" fontId="6" fillId="2" borderId="5" xfId="0" applyFont="1" applyFill="1" applyBorder="1" applyProtection="1">
      <protection hidden="1"/>
    </xf>
    <xf numFmtId="0" fontId="6" fillId="2" borderId="6" xfId="0" applyFont="1" applyFill="1" applyBorder="1" applyProtection="1">
      <protection hidden="1"/>
    </xf>
    <xf numFmtId="0" fontId="6" fillId="2" borderId="7" xfId="0" applyFont="1" applyFill="1" applyBorder="1" applyProtection="1">
      <protection hidden="1"/>
    </xf>
    <xf numFmtId="0" fontId="1" fillId="2" borderId="2" xfId="0" applyFont="1" applyFill="1" applyBorder="1" applyAlignment="1" applyProtection="1">
      <alignment horizontal="center"/>
      <protection hidden="1"/>
    </xf>
    <xf numFmtId="166" fontId="1" fillId="2" borderId="2" xfId="0" applyNumberFormat="1" applyFont="1" applyFill="1" applyBorder="1" applyAlignment="1" applyProtection="1">
      <alignment horizontal="center"/>
      <protection hidden="1"/>
    </xf>
    <xf numFmtId="0" fontId="6" fillId="2" borderId="8" xfId="0" applyFont="1" applyFill="1" applyBorder="1" applyAlignment="1" applyProtection="1">
      <alignment horizontal="center"/>
      <protection hidden="1"/>
    </xf>
    <xf numFmtId="0" fontId="6" fillId="0" borderId="0" xfId="0" applyFont="1" applyAlignment="1" applyProtection="1">
      <alignment horizontal="center"/>
      <protection hidden="1"/>
    </xf>
    <xf numFmtId="2" fontId="1" fillId="2" borderId="2" xfId="0" applyNumberFormat="1" applyFont="1" applyFill="1" applyBorder="1" applyAlignment="1" applyProtection="1">
      <alignment horizontal="center"/>
      <protection hidden="1"/>
    </xf>
    <xf numFmtId="3" fontId="6" fillId="2" borderId="0" xfId="0" applyNumberFormat="1" applyFont="1" applyFill="1" applyBorder="1" applyProtection="1">
      <protection hidden="1"/>
    </xf>
    <xf numFmtId="3" fontId="6" fillId="2" borderId="2" xfId="0" applyNumberFormat="1" applyFont="1" applyFill="1" applyBorder="1" applyProtection="1">
      <protection hidden="1"/>
    </xf>
    <xf numFmtId="2" fontId="6" fillId="2" borderId="4" xfId="0" applyNumberFormat="1" applyFont="1" applyFill="1" applyBorder="1" applyProtection="1">
      <protection hidden="1"/>
    </xf>
    <xf numFmtId="2" fontId="6" fillId="2" borderId="8" xfId="0" applyNumberFormat="1" applyFont="1" applyFill="1" applyBorder="1" applyProtection="1">
      <protection hidden="1"/>
    </xf>
    <xf numFmtId="0" fontId="6" fillId="2" borderId="9" xfId="0" applyFont="1" applyFill="1" applyBorder="1" applyProtection="1">
      <protection hidden="1"/>
    </xf>
    <xf numFmtId="164" fontId="6" fillId="2" borderId="10" xfId="0" applyNumberFormat="1" applyFont="1" applyFill="1" applyBorder="1" applyProtection="1">
      <protection hidden="1"/>
    </xf>
    <xf numFmtId="0" fontId="6" fillId="2" borderId="10" xfId="0" applyFont="1" applyFill="1" applyBorder="1" applyProtection="1">
      <protection hidden="1"/>
    </xf>
    <xf numFmtId="0" fontId="6" fillId="2" borderId="11" xfId="0" applyFont="1" applyFill="1" applyBorder="1" applyAlignment="1" applyProtection="1">
      <alignment horizontal="center"/>
      <protection hidden="1"/>
    </xf>
    <xf numFmtId="43" fontId="6" fillId="3" borderId="10" xfId="0" applyNumberFormat="1" applyFont="1" applyFill="1" applyBorder="1" applyProtection="1">
      <protection locked="0"/>
    </xf>
    <xf numFmtId="2" fontId="6" fillId="3" borderId="2" xfId="0" applyNumberFormat="1" applyFont="1" applyFill="1" applyBorder="1" applyAlignment="1" applyProtection="1">
      <alignment horizontal="center"/>
      <protection locked="0"/>
    </xf>
    <xf numFmtId="164" fontId="8" fillId="2" borderId="2" xfId="0" applyNumberFormat="1" applyFont="1" applyFill="1" applyBorder="1" applyAlignment="1" applyProtection="1">
      <protection hidden="1"/>
    </xf>
    <xf numFmtId="0" fontId="6" fillId="2" borderId="0" xfId="0" applyFont="1" applyFill="1" applyProtection="1">
      <protection hidden="1"/>
    </xf>
    <xf numFmtId="0" fontId="6" fillId="2" borderId="0" xfId="0" applyFont="1" applyFill="1" applyAlignment="1" applyProtection="1">
      <alignment horizontal="center"/>
      <protection hidden="1"/>
    </xf>
    <xf numFmtId="0" fontId="7" fillId="2" borderId="0" xfId="0" applyFont="1" applyFill="1" applyProtection="1">
      <protection hidden="1"/>
    </xf>
    <xf numFmtId="0" fontId="8" fillId="2" borderId="0" xfId="0" applyFont="1" applyFill="1" applyProtection="1">
      <protection hidden="1"/>
    </xf>
    <xf numFmtId="0" fontId="10" fillId="2" borderId="0" xfId="2" applyFill="1" applyAlignment="1" applyProtection="1">
      <alignment horizontal="center" vertical="center"/>
      <protection hidden="1"/>
    </xf>
    <xf numFmtId="0" fontId="11" fillId="2" borderId="0" xfId="0" applyFont="1" applyFill="1" applyAlignment="1" applyProtection="1">
      <alignment horizontal="center"/>
      <protection hidden="1"/>
    </xf>
    <xf numFmtId="0" fontId="8" fillId="2" borderId="0" xfId="0" applyFont="1" applyFill="1" applyAlignment="1" applyProtection="1">
      <alignment horizontal="center"/>
      <protection locked="0"/>
    </xf>
    <xf numFmtId="0" fontId="9" fillId="2" borderId="5" xfId="0" applyFont="1" applyFill="1" applyBorder="1" applyAlignment="1" applyProtection="1">
      <alignment horizontal="center"/>
      <protection hidden="1"/>
    </xf>
    <xf numFmtId="0" fontId="9" fillId="2" borderId="6" xfId="0" applyFont="1" applyFill="1" applyBorder="1" applyAlignment="1" applyProtection="1">
      <alignment horizontal="center"/>
      <protection hidden="1"/>
    </xf>
    <xf numFmtId="0" fontId="9" fillId="2" borderId="7" xfId="0" applyFont="1" applyFill="1" applyBorder="1" applyAlignment="1" applyProtection="1">
      <alignment horizontal="center"/>
      <protection hidden="1"/>
    </xf>
    <xf numFmtId="0" fontId="9" fillId="2" borderId="1" xfId="0" applyFont="1" applyFill="1" applyBorder="1" applyAlignment="1" applyProtection="1">
      <alignment horizontal="center"/>
      <protection hidden="1"/>
    </xf>
    <xf numFmtId="0" fontId="9" fillId="2" borderId="0" xfId="0" applyFont="1" applyFill="1" applyBorder="1" applyAlignment="1" applyProtection="1">
      <alignment horizontal="center"/>
      <protection hidden="1"/>
    </xf>
    <xf numFmtId="0" fontId="9" fillId="2" borderId="2" xfId="0" applyFont="1" applyFill="1" applyBorder="1" applyAlignment="1" applyProtection="1">
      <alignment horizontal="center"/>
      <protection hidden="1"/>
    </xf>
    <xf numFmtId="0" fontId="6" fillId="2" borderId="5" xfId="0" applyFont="1" applyFill="1" applyBorder="1" applyAlignment="1" applyProtection="1">
      <alignment horizontal="center"/>
      <protection hidden="1"/>
    </xf>
    <xf numFmtId="0" fontId="6" fillId="2" borderId="6" xfId="0" applyFont="1" applyFill="1" applyBorder="1" applyAlignment="1" applyProtection="1">
      <alignment horizontal="center"/>
      <protection hidden="1"/>
    </xf>
    <xf numFmtId="0" fontId="6" fillId="2" borderId="7" xfId="0" applyFont="1" applyFill="1" applyBorder="1" applyAlignment="1" applyProtection="1">
      <alignment horizontal="center"/>
      <protection hidden="1"/>
    </xf>
    <xf numFmtId="167" fontId="5" fillId="2" borderId="0" xfId="0" applyNumberFormat="1" applyFont="1" applyFill="1" applyBorder="1" applyAlignment="1" applyProtection="1">
      <alignment horizontal="center" vertical="center"/>
      <protection hidden="1"/>
    </xf>
  </cellXfs>
  <cellStyles count="3">
    <cellStyle name="1000-sep (2 dec)" xfId="1" builtinId="3"/>
    <cellStyle name="Hyperlink" xfId="2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da-DK"/>
  <c:chart>
    <c:plotArea>
      <c:layout>
        <c:manualLayout>
          <c:layoutTarget val="inner"/>
          <c:xMode val="edge"/>
          <c:yMode val="edge"/>
          <c:x val="7.491925578268234E-2"/>
          <c:y val="2.2621270751913967E-2"/>
          <c:w val="0.56453059746841994"/>
          <c:h val="0.91119929538147593"/>
        </c:manualLayout>
      </c:layout>
      <c:lineChart>
        <c:grouping val="standard"/>
        <c:ser>
          <c:idx val="0"/>
          <c:order val="0"/>
          <c:tx>
            <c:strRef>
              <c:f>Trafo!$E$25</c:f>
              <c:strCache>
                <c:ptCount val="1"/>
                <c:pt idx="0">
                  <c:v>Hysteresis som funktion af P4 parallel forbindelse</c:v>
                </c:pt>
              </c:strCache>
            </c:strRef>
          </c:tx>
          <c:marker>
            <c:symbol val="none"/>
          </c:marker>
          <c:val>
            <c:numRef>
              <c:f>Trafo!$F$25:$P$25</c:f>
              <c:numCache>
                <c:formatCode>General</c:formatCode>
                <c:ptCount val="11"/>
              </c:numCache>
            </c:numRef>
          </c:val>
        </c:ser>
        <c:ser>
          <c:idx val="1"/>
          <c:order val="1"/>
          <c:tx>
            <c:strRef>
              <c:f>Trafo!$E$26</c:f>
              <c:strCache>
                <c:ptCount val="1"/>
                <c:pt idx="0">
                  <c:v>P4 arm til top Ω</c:v>
                </c:pt>
              </c:strCache>
            </c:strRef>
          </c:tx>
          <c:marker>
            <c:symbol val="none"/>
          </c:marker>
          <c:val>
            <c:numRef>
              <c:f>Trafo!$F$26:$P$26</c:f>
              <c:numCache>
                <c:formatCode>#,##0</c:formatCode>
                <c:ptCount val="11"/>
                <c:pt idx="0">
                  <c:v>9999</c:v>
                </c:pt>
                <c:pt idx="1">
                  <c:v>9000</c:v>
                </c:pt>
                <c:pt idx="2">
                  <c:v>8000</c:v>
                </c:pt>
                <c:pt idx="3">
                  <c:v>7000</c:v>
                </c:pt>
                <c:pt idx="4">
                  <c:v>6000</c:v>
                </c:pt>
                <c:pt idx="5">
                  <c:v>5000</c:v>
                </c:pt>
                <c:pt idx="6">
                  <c:v>4000</c:v>
                </c:pt>
                <c:pt idx="7">
                  <c:v>3000</c:v>
                </c:pt>
                <c:pt idx="8">
                  <c:v>2000</c:v>
                </c:pt>
                <c:pt idx="9">
                  <c:v>1000</c:v>
                </c:pt>
                <c:pt idx="10">
                  <c:v>1</c:v>
                </c:pt>
              </c:numCache>
            </c:numRef>
          </c:val>
        </c:ser>
        <c:ser>
          <c:idx val="2"/>
          <c:order val="2"/>
          <c:tx>
            <c:strRef>
              <c:f>Trafo!$E$27</c:f>
              <c:strCache>
                <c:ptCount val="1"/>
                <c:pt idx="0">
                  <c:v>Px // Py parallel Ω</c:v>
                </c:pt>
              </c:strCache>
            </c:strRef>
          </c:tx>
          <c:marker>
            <c:symbol val="none"/>
          </c:marker>
          <c:val>
            <c:numRef>
              <c:f>Trafo!$F$27:$P$27</c:f>
              <c:numCache>
                <c:formatCode>#,##0</c:formatCode>
                <c:ptCount val="11"/>
                <c:pt idx="0">
                  <c:v>1</c:v>
                </c:pt>
                <c:pt idx="1">
                  <c:v>900</c:v>
                </c:pt>
                <c:pt idx="2">
                  <c:v>1600</c:v>
                </c:pt>
                <c:pt idx="3">
                  <c:v>2100</c:v>
                </c:pt>
                <c:pt idx="4">
                  <c:v>2400</c:v>
                </c:pt>
                <c:pt idx="5">
                  <c:v>2500</c:v>
                </c:pt>
                <c:pt idx="6">
                  <c:v>2400</c:v>
                </c:pt>
                <c:pt idx="7">
                  <c:v>2100</c:v>
                </c:pt>
                <c:pt idx="8">
                  <c:v>1600</c:v>
                </c:pt>
                <c:pt idx="9">
                  <c:v>900</c:v>
                </c:pt>
                <c:pt idx="10">
                  <c:v>1</c:v>
                </c:pt>
              </c:numCache>
            </c:numRef>
          </c:val>
        </c:ser>
        <c:ser>
          <c:idx val="3"/>
          <c:order val="3"/>
          <c:tx>
            <c:strRef>
              <c:f>Trafo!$E$28</c:f>
              <c:strCache>
                <c:ptCount val="1"/>
                <c:pt idx="0">
                  <c:v>Hysteresis mV</c:v>
                </c:pt>
              </c:strCache>
            </c:strRef>
          </c:tx>
          <c:marker>
            <c:symbol val="none"/>
          </c:marker>
          <c:val>
            <c:numRef>
              <c:f>Trafo!$F$28:$P$28</c:f>
              <c:numCache>
                <c:formatCode>0.00</c:formatCode>
                <c:ptCount val="11"/>
                <c:pt idx="0">
                  <c:v>0.1</c:v>
                </c:pt>
                <c:pt idx="1">
                  <c:v>53.199999999999996</c:v>
                </c:pt>
                <c:pt idx="2">
                  <c:v>94.5</c:v>
                </c:pt>
                <c:pt idx="3">
                  <c:v>124.10000000000001</c:v>
                </c:pt>
                <c:pt idx="4">
                  <c:v>141.80000000000001</c:v>
                </c:pt>
                <c:pt idx="5">
                  <c:v>147.69999999999999</c:v>
                </c:pt>
                <c:pt idx="6">
                  <c:v>141.80000000000001</c:v>
                </c:pt>
                <c:pt idx="7">
                  <c:v>124.10000000000001</c:v>
                </c:pt>
                <c:pt idx="8">
                  <c:v>94.5</c:v>
                </c:pt>
                <c:pt idx="9">
                  <c:v>53.199999999999996</c:v>
                </c:pt>
                <c:pt idx="10">
                  <c:v>0.1</c:v>
                </c:pt>
              </c:numCache>
            </c:numRef>
          </c:val>
        </c:ser>
        <c:marker val="1"/>
        <c:axId val="121047296"/>
        <c:axId val="121069568"/>
      </c:lineChart>
      <c:catAx>
        <c:axId val="121047296"/>
        <c:scaling>
          <c:orientation val="minMax"/>
        </c:scaling>
        <c:axPos val="b"/>
        <c:numFmt formatCode="General" sourceLinked="1"/>
        <c:tickLblPos val="nextTo"/>
        <c:crossAx val="121069568"/>
        <c:crosses val="autoZero"/>
        <c:auto val="1"/>
        <c:lblAlgn val="ctr"/>
        <c:lblOffset val="100"/>
      </c:catAx>
      <c:valAx>
        <c:axId val="121069568"/>
        <c:scaling>
          <c:orientation val="minMax"/>
          <c:max val="10000"/>
        </c:scaling>
        <c:axPos val="l"/>
        <c:majorGridlines/>
        <c:numFmt formatCode="General" sourceLinked="1"/>
        <c:tickLblPos val="nextTo"/>
        <c:crossAx val="1210472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4273384349816776"/>
          <c:y val="0.3485500076379342"/>
          <c:w val="0.34412987356650765"/>
          <c:h val="0.30086239220097494"/>
        </c:manualLayout>
      </c:layout>
    </c:legend>
    <c:plotVisOnly val="1"/>
    <c:dispBlanksAs val="gap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182880</xdr:colOff>
      <xdr:row>0</xdr:row>
      <xdr:rowOff>175260</xdr:rowOff>
    </xdr:from>
    <xdr:to>
      <xdr:col>15</xdr:col>
      <xdr:colOff>449580</xdr:colOff>
      <xdr:row>23</xdr:row>
      <xdr:rowOff>152400</xdr:rowOff>
    </xdr:to>
    <xdr:graphicFrame macro="">
      <xdr:nvGraphicFramePr>
        <xdr:cNvPr id="1042" name="Diagra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alter-lystfisker.d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3"/>
  <sheetViews>
    <sheetView tabSelected="1" workbookViewId="0">
      <selection activeCell="D30" sqref="D30:E30"/>
    </sheetView>
  </sheetViews>
  <sheetFormatPr defaultColWidth="8.85546875" defaultRowHeight="14.25"/>
  <cols>
    <col min="1" max="1" width="45.5703125" style="1" bestFit="1" customWidth="1"/>
    <col min="2" max="2" width="9.28515625" style="1" bestFit="1" customWidth="1"/>
    <col min="3" max="3" width="5.28515625" style="1" bestFit="1" customWidth="1"/>
    <col min="4" max="4" width="20.7109375" style="22" customWidth="1"/>
    <col min="5" max="5" width="19.7109375" style="1" bestFit="1" customWidth="1"/>
    <col min="6" max="16" width="7.140625" style="1" customWidth="1"/>
    <col min="17" max="16384" width="8.85546875" style="1"/>
  </cols>
  <sheetData>
    <row r="1" spans="1:17" ht="19.899999999999999" customHeight="1">
      <c r="A1" s="42" t="s">
        <v>36</v>
      </c>
      <c r="B1" s="43"/>
      <c r="C1" s="43"/>
      <c r="D1" s="44"/>
      <c r="E1" s="16"/>
      <c r="F1" s="17"/>
      <c r="G1" s="17"/>
      <c r="H1" s="17"/>
      <c r="I1" s="17"/>
      <c r="J1" s="17"/>
      <c r="K1" s="17"/>
      <c r="L1" s="17"/>
      <c r="M1" s="17"/>
      <c r="N1" s="17"/>
      <c r="O1" s="17"/>
      <c r="P1" s="18"/>
      <c r="Q1" s="35"/>
    </row>
    <row r="2" spans="1:17" ht="19.899999999999999" customHeight="1">
      <c r="A2" s="2" t="s">
        <v>0</v>
      </c>
      <c r="B2" s="11">
        <v>4700</v>
      </c>
      <c r="C2" s="3" t="s">
        <v>1</v>
      </c>
      <c r="D2" s="14" t="s">
        <v>2</v>
      </c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4"/>
      <c r="Q2" s="35"/>
    </row>
    <row r="3" spans="1:17" ht="19.899999999999999" customHeight="1">
      <c r="A3" s="2" t="s">
        <v>17</v>
      </c>
      <c r="B3" s="11">
        <v>2425</v>
      </c>
      <c r="C3" s="3" t="s">
        <v>1</v>
      </c>
      <c r="D3" s="14" t="s">
        <v>3</v>
      </c>
      <c r="E3" s="2"/>
      <c r="F3" s="3"/>
      <c r="G3" s="3"/>
      <c r="H3" s="3"/>
      <c r="I3" s="3"/>
      <c r="J3" s="3"/>
      <c r="K3" s="3"/>
      <c r="L3" s="3"/>
      <c r="M3" s="3"/>
      <c r="N3" s="3"/>
      <c r="O3" s="3"/>
      <c r="P3" s="4"/>
      <c r="Q3" s="35"/>
    </row>
    <row r="4" spans="1:17" ht="19.899999999999999" customHeight="1">
      <c r="A4" s="28" t="s">
        <v>18</v>
      </c>
      <c r="B4" s="29">
        <f>+(B2*B3)/(B2-B3)</f>
        <v>5009.8901098901097</v>
      </c>
      <c r="C4" s="30" t="s">
        <v>1</v>
      </c>
      <c r="D4" s="31" t="s">
        <v>3</v>
      </c>
      <c r="E4" s="2"/>
      <c r="F4" s="3"/>
      <c r="G4" s="3"/>
      <c r="H4" s="3"/>
      <c r="I4" s="3"/>
      <c r="J4" s="3"/>
      <c r="K4" s="3"/>
      <c r="L4" s="3"/>
      <c r="M4" s="3"/>
      <c r="N4" s="3"/>
      <c r="O4" s="3"/>
      <c r="P4" s="4"/>
      <c r="Q4" s="35"/>
    </row>
    <row r="5" spans="1:17" ht="19.899999999999999" customHeight="1">
      <c r="A5" s="45" t="s">
        <v>4</v>
      </c>
      <c r="B5" s="46"/>
      <c r="C5" s="46"/>
      <c r="D5" s="47"/>
      <c r="E5" s="2"/>
      <c r="F5" s="3"/>
      <c r="G5" s="3"/>
      <c r="H5" s="3"/>
      <c r="I5" s="3"/>
      <c r="J5" s="3"/>
      <c r="K5" s="3"/>
      <c r="L5" s="3"/>
      <c r="M5" s="3"/>
      <c r="N5" s="3"/>
      <c r="O5" s="3"/>
      <c r="P5" s="4"/>
      <c r="Q5" s="35"/>
    </row>
    <row r="6" spans="1:17" ht="19.899999999999999" customHeight="1">
      <c r="A6" s="2" t="s">
        <v>6</v>
      </c>
      <c r="B6" s="12">
        <v>230</v>
      </c>
      <c r="C6" s="3" t="s">
        <v>5</v>
      </c>
      <c r="D6" s="14"/>
      <c r="E6" s="2"/>
      <c r="F6" s="3"/>
      <c r="G6" s="3"/>
      <c r="H6" s="3"/>
      <c r="I6" s="3"/>
      <c r="J6" s="3"/>
      <c r="K6" s="3"/>
      <c r="L6" s="3"/>
      <c r="M6" s="3"/>
      <c r="N6" s="3"/>
      <c r="O6" s="3"/>
      <c r="P6" s="4"/>
      <c r="Q6" s="35"/>
    </row>
    <row r="7" spans="1:17" ht="19.899999999999999" customHeight="1">
      <c r="A7" s="2" t="s">
        <v>7</v>
      </c>
      <c r="B7" s="12">
        <v>20.8</v>
      </c>
      <c r="C7" s="3" t="s">
        <v>5</v>
      </c>
      <c r="D7" s="14"/>
      <c r="E7" s="2"/>
      <c r="F7" s="3"/>
      <c r="G7" s="3"/>
      <c r="H7" s="3"/>
      <c r="I7" s="3"/>
      <c r="J7" s="3"/>
      <c r="K7" s="3"/>
      <c r="L7" s="3"/>
      <c r="M7" s="3"/>
      <c r="N7" s="3"/>
      <c r="O7" s="3"/>
      <c r="P7" s="4"/>
      <c r="Q7" s="35"/>
    </row>
    <row r="8" spans="1:17" ht="19.899999999999999" customHeight="1">
      <c r="A8" s="2" t="s">
        <v>8</v>
      </c>
      <c r="B8" s="8">
        <f>+B6/B7</f>
        <v>11.057692307692307</v>
      </c>
      <c r="C8" s="3"/>
      <c r="D8" s="14"/>
      <c r="E8" s="2"/>
      <c r="F8" s="3"/>
      <c r="G8" s="3"/>
      <c r="H8" s="3"/>
      <c r="I8" s="3"/>
      <c r="J8" s="3"/>
      <c r="K8" s="3"/>
      <c r="L8" s="3"/>
      <c r="M8" s="3"/>
      <c r="N8" s="3"/>
      <c r="O8" s="3"/>
      <c r="P8" s="4"/>
      <c r="Q8" s="35"/>
    </row>
    <row r="9" spans="1:17" ht="19.899999999999999" customHeight="1">
      <c r="A9" s="2" t="s">
        <v>19</v>
      </c>
      <c r="B9" s="12">
        <v>800</v>
      </c>
      <c r="C9" s="3" t="s">
        <v>1</v>
      </c>
      <c r="D9" s="14"/>
      <c r="E9" s="2"/>
      <c r="F9" s="3"/>
      <c r="G9" s="3"/>
      <c r="H9" s="3"/>
      <c r="I9" s="3"/>
      <c r="J9" s="3"/>
      <c r="K9" s="3"/>
      <c r="L9" s="3"/>
      <c r="M9" s="3"/>
      <c r="N9" s="3"/>
      <c r="O9" s="3"/>
      <c r="P9" s="4"/>
      <c r="Q9" s="35"/>
    </row>
    <row r="10" spans="1:17" ht="19.899999999999999" customHeight="1">
      <c r="A10" s="2" t="s">
        <v>20</v>
      </c>
      <c r="B10" s="12">
        <v>12.790573408947708</v>
      </c>
      <c r="C10" s="3" t="s">
        <v>1</v>
      </c>
      <c r="D10" s="14"/>
      <c r="E10" s="2"/>
      <c r="F10" s="3"/>
      <c r="G10" s="3"/>
      <c r="H10" s="3"/>
      <c r="I10" s="3"/>
      <c r="J10" s="3"/>
      <c r="K10" s="3"/>
      <c r="L10" s="3"/>
      <c r="M10" s="3"/>
      <c r="N10" s="3"/>
      <c r="O10" s="3"/>
      <c r="P10" s="4"/>
      <c r="Q10" s="35"/>
    </row>
    <row r="11" spans="1:17" ht="19.899999999999999" customHeight="1">
      <c r="A11" s="2" t="s">
        <v>9</v>
      </c>
      <c r="B11" s="12">
        <v>0.3</v>
      </c>
      <c r="C11" s="3" t="s">
        <v>21</v>
      </c>
      <c r="D11" s="14"/>
      <c r="E11" s="2"/>
      <c r="F11" s="3"/>
      <c r="G11" s="3"/>
      <c r="H11" s="3"/>
      <c r="I11" s="3"/>
      <c r="J11" s="3"/>
      <c r="K11" s="3"/>
      <c r="L11" s="3"/>
      <c r="M11" s="3"/>
      <c r="N11" s="3"/>
      <c r="O11" s="3"/>
      <c r="P11" s="4"/>
      <c r="Q11" s="35"/>
    </row>
    <row r="12" spans="1:17" ht="19.899999999999999" customHeight="1">
      <c r="A12" s="2" t="s">
        <v>11</v>
      </c>
      <c r="B12" s="9">
        <f>+B11*B10</f>
        <v>3.837172022684312</v>
      </c>
      <c r="C12" s="3" t="s">
        <v>5</v>
      </c>
      <c r="D12" s="14"/>
      <c r="E12" s="2"/>
      <c r="F12" s="3"/>
      <c r="G12" s="3"/>
      <c r="H12" s="3"/>
      <c r="I12" s="3"/>
      <c r="J12" s="3"/>
      <c r="K12" s="3"/>
      <c r="L12" s="3"/>
      <c r="M12" s="3"/>
      <c r="N12" s="3"/>
      <c r="O12" s="3"/>
      <c r="P12" s="4"/>
      <c r="Q12" s="35"/>
    </row>
    <row r="13" spans="1:17" ht="19.899999999999999" customHeight="1">
      <c r="A13" s="2" t="s">
        <v>10</v>
      </c>
      <c r="B13" s="10">
        <f>+B11/B8</f>
        <v>2.7130434782608698E-2</v>
      </c>
      <c r="C13" s="3" t="s">
        <v>21</v>
      </c>
      <c r="D13" s="14"/>
      <c r="E13" s="2"/>
      <c r="F13" s="3"/>
      <c r="G13" s="3"/>
      <c r="H13" s="3"/>
      <c r="I13" s="3"/>
      <c r="J13" s="3"/>
      <c r="K13" s="3"/>
      <c r="L13" s="3"/>
      <c r="M13" s="3"/>
      <c r="N13" s="3"/>
      <c r="O13" s="3"/>
      <c r="P13" s="4"/>
      <c r="Q13" s="35"/>
    </row>
    <row r="14" spans="1:17" ht="19.899999999999999" customHeight="1">
      <c r="A14" s="2" t="s">
        <v>12</v>
      </c>
      <c r="B14" s="9">
        <f>+B13*B9</f>
        <v>21.704347826086959</v>
      </c>
      <c r="C14" s="3" t="s">
        <v>5</v>
      </c>
      <c r="D14" s="14"/>
      <c r="E14" s="2"/>
      <c r="F14" s="3"/>
      <c r="G14" s="3"/>
      <c r="H14" s="3"/>
      <c r="I14" s="3"/>
      <c r="J14" s="3"/>
      <c r="K14" s="3"/>
      <c r="L14" s="3"/>
      <c r="M14" s="3"/>
      <c r="N14" s="3"/>
      <c r="O14" s="3"/>
      <c r="P14" s="4"/>
      <c r="Q14" s="35"/>
    </row>
    <row r="15" spans="1:17" ht="19.899999999999999" customHeight="1">
      <c r="A15" s="2" t="s">
        <v>13</v>
      </c>
      <c r="B15" s="9">
        <f>+B14/B8</f>
        <v>1.9628279773156905</v>
      </c>
      <c r="C15" s="3" t="s">
        <v>5</v>
      </c>
      <c r="D15" s="14"/>
      <c r="E15" s="2"/>
      <c r="F15" s="3"/>
      <c r="G15" s="3"/>
      <c r="H15" s="3"/>
      <c r="I15" s="3"/>
      <c r="J15" s="3"/>
      <c r="K15" s="3"/>
      <c r="L15" s="3"/>
      <c r="M15" s="3"/>
      <c r="N15" s="3"/>
      <c r="O15" s="3"/>
      <c r="P15" s="4"/>
      <c r="Q15" s="35"/>
    </row>
    <row r="16" spans="1:17" ht="19.899999999999999" customHeight="1">
      <c r="A16" s="2" t="s">
        <v>14</v>
      </c>
      <c r="B16" s="9">
        <f>+B12+B15</f>
        <v>5.8000000000000025</v>
      </c>
      <c r="C16" s="3" t="s">
        <v>5</v>
      </c>
      <c r="D16" s="14"/>
      <c r="E16" s="2"/>
      <c r="F16" s="3"/>
      <c r="G16" s="3"/>
      <c r="H16" s="3"/>
      <c r="I16" s="3"/>
      <c r="J16" s="3"/>
      <c r="K16" s="3"/>
      <c r="L16" s="3"/>
      <c r="M16" s="3"/>
      <c r="N16" s="3"/>
      <c r="O16" s="3"/>
      <c r="P16" s="4"/>
      <c r="Q16" s="35"/>
    </row>
    <row r="17" spans="1:17" ht="19.899999999999999" customHeight="1">
      <c r="A17" s="2" t="s">
        <v>16</v>
      </c>
      <c r="B17" s="9">
        <f>+B16/B11</f>
        <v>19.333333333333343</v>
      </c>
      <c r="C17" s="3" t="s">
        <v>1</v>
      </c>
      <c r="D17" s="14"/>
      <c r="E17" s="2"/>
      <c r="F17" s="3"/>
      <c r="G17" s="3"/>
      <c r="H17" s="3"/>
      <c r="I17" s="3"/>
      <c r="J17" s="3"/>
      <c r="K17" s="3"/>
      <c r="L17" s="3"/>
      <c r="M17" s="3"/>
      <c r="N17" s="3"/>
      <c r="O17" s="3"/>
      <c r="P17" s="4"/>
      <c r="Q17" s="35"/>
    </row>
    <row r="18" spans="1:17" ht="19.899999999999999" customHeight="1">
      <c r="A18" s="2" t="s">
        <v>15</v>
      </c>
      <c r="B18" s="9">
        <f>+B7-B16</f>
        <v>14.999999999999998</v>
      </c>
      <c r="C18" s="3" t="s">
        <v>5</v>
      </c>
      <c r="D18" s="14"/>
      <c r="E18" s="2"/>
      <c r="F18" s="3"/>
      <c r="G18" s="3"/>
      <c r="H18" s="3"/>
      <c r="I18" s="3"/>
      <c r="J18" s="3"/>
      <c r="K18" s="3"/>
      <c r="L18" s="3"/>
      <c r="M18" s="3"/>
      <c r="N18" s="3"/>
      <c r="O18" s="3"/>
      <c r="P18" s="4"/>
      <c r="Q18" s="35"/>
    </row>
    <row r="19" spans="1:17" ht="19.899999999999999" customHeight="1">
      <c r="A19" s="28" t="s">
        <v>31</v>
      </c>
      <c r="B19" s="32">
        <v>14</v>
      </c>
      <c r="C19" s="30" t="s">
        <v>5</v>
      </c>
      <c r="D19" s="31"/>
      <c r="E19" s="2"/>
      <c r="F19" s="3"/>
      <c r="G19" s="3"/>
      <c r="H19" s="3"/>
      <c r="I19" s="3"/>
      <c r="J19" s="3"/>
      <c r="K19" s="3"/>
      <c r="L19" s="3"/>
      <c r="M19" s="3"/>
      <c r="N19" s="3"/>
      <c r="O19" s="3"/>
      <c r="P19" s="4"/>
      <c r="Q19" s="35"/>
    </row>
    <row r="20" spans="1:17" ht="19.899999999999999" customHeight="1">
      <c r="A20" s="45" t="s">
        <v>22</v>
      </c>
      <c r="B20" s="46"/>
      <c r="C20" s="46"/>
      <c r="D20" s="47"/>
      <c r="E20" s="2"/>
      <c r="F20" s="3"/>
      <c r="G20" s="3"/>
      <c r="H20" s="3"/>
      <c r="I20" s="3"/>
      <c r="J20" s="3"/>
      <c r="K20" s="3"/>
      <c r="L20" s="3"/>
      <c r="M20" s="3"/>
      <c r="N20" s="3"/>
      <c r="O20" s="3"/>
      <c r="P20" s="4"/>
      <c r="Q20" s="35"/>
    </row>
    <row r="21" spans="1:17" ht="19.899999999999999" customHeight="1">
      <c r="A21" s="2" t="s">
        <v>28</v>
      </c>
      <c r="B21" s="8">
        <f>+B19-1</f>
        <v>13</v>
      </c>
      <c r="C21" s="3" t="s">
        <v>5</v>
      </c>
      <c r="D21" s="19" t="s">
        <v>29</v>
      </c>
      <c r="E21" s="2"/>
      <c r="F21" s="3"/>
      <c r="G21" s="3"/>
      <c r="H21" s="3"/>
      <c r="I21" s="3"/>
      <c r="J21" s="3"/>
      <c r="K21" s="3"/>
      <c r="L21" s="3"/>
      <c r="M21" s="3"/>
      <c r="N21" s="3"/>
      <c r="O21" s="3"/>
      <c r="P21" s="4"/>
      <c r="Q21" s="35"/>
    </row>
    <row r="22" spans="1:17" ht="19.899999999999999" customHeight="1">
      <c r="A22" s="2" t="s">
        <v>23</v>
      </c>
      <c r="B22" s="7">
        <v>10000</v>
      </c>
      <c r="C22" s="3" t="s">
        <v>1</v>
      </c>
      <c r="D22" s="33">
        <v>6.5</v>
      </c>
      <c r="E22" s="2"/>
      <c r="F22" s="3"/>
      <c r="G22" s="3"/>
      <c r="H22" s="3"/>
      <c r="I22" s="3"/>
      <c r="J22" s="3"/>
      <c r="K22" s="3"/>
      <c r="L22" s="3"/>
      <c r="M22" s="3"/>
      <c r="N22" s="3"/>
      <c r="O22" s="3"/>
      <c r="P22" s="4"/>
      <c r="Q22" s="35"/>
    </row>
    <row r="23" spans="1:17" ht="19.899999999999999" customHeight="1">
      <c r="A23" s="2" t="s">
        <v>32</v>
      </c>
      <c r="B23" s="7">
        <f>+B22-B24</f>
        <v>4642.8571428571431</v>
      </c>
      <c r="C23" s="3" t="s">
        <v>1</v>
      </c>
      <c r="D23" s="20" t="s">
        <v>30</v>
      </c>
      <c r="E23" s="2"/>
      <c r="F23" s="3"/>
      <c r="G23" s="3"/>
      <c r="H23" s="3"/>
      <c r="I23" s="3"/>
      <c r="J23" s="3"/>
      <c r="K23" s="3"/>
      <c r="L23" s="3"/>
      <c r="M23" s="3"/>
      <c r="N23" s="3"/>
      <c r="O23" s="3"/>
      <c r="P23" s="4"/>
      <c r="Q23" s="35"/>
    </row>
    <row r="24" spans="1:17" ht="19.899999999999999" customHeight="1" thickBot="1">
      <c r="A24" s="2" t="s">
        <v>33</v>
      </c>
      <c r="B24" s="7">
        <f>+D24/(B19/B22)</f>
        <v>5357.1428571428569</v>
      </c>
      <c r="C24" s="3" t="s">
        <v>1</v>
      </c>
      <c r="D24" s="23">
        <f>7+(7-D22)</f>
        <v>7.5</v>
      </c>
      <c r="E24" s="2"/>
      <c r="F24" s="3"/>
      <c r="G24" s="3"/>
      <c r="H24" s="3"/>
      <c r="I24" s="3"/>
      <c r="J24" s="3"/>
      <c r="K24" s="3"/>
      <c r="L24" s="3"/>
      <c r="M24" s="3"/>
      <c r="N24" s="3"/>
      <c r="O24" s="3"/>
      <c r="P24" s="4"/>
      <c r="Q24" s="35"/>
    </row>
    <row r="25" spans="1:17" ht="19.899999999999999" customHeight="1">
      <c r="A25" s="2" t="s">
        <v>24</v>
      </c>
      <c r="B25" s="11">
        <v>220000</v>
      </c>
      <c r="C25" s="3" t="s">
        <v>1</v>
      </c>
      <c r="D25" s="14" t="str">
        <f>IF(B22=D26,"OK",FALSE)</f>
        <v>OK</v>
      </c>
      <c r="E25" s="48" t="s">
        <v>27</v>
      </c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50"/>
      <c r="Q25" s="35"/>
    </row>
    <row r="26" spans="1:17" ht="19.899999999999999" customHeight="1">
      <c r="A26" s="2" t="s">
        <v>37</v>
      </c>
      <c r="B26" s="13">
        <f>+(B23*B24)/(B23+B24)</f>
        <v>2487.2448979591836</v>
      </c>
      <c r="C26" s="3" t="s">
        <v>1</v>
      </c>
      <c r="D26" s="34">
        <f>+B23+B24</f>
        <v>10000</v>
      </c>
      <c r="E26" s="2" t="s">
        <v>34</v>
      </c>
      <c r="F26" s="24">
        <v>9999</v>
      </c>
      <c r="G26" s="24">
        <v>9000</v>
      </c>
      <c r="H26" s="24">
        <v>8000</v>
      </c>
      <c r="I26" s="24">
        <v>7000</v>
      </c>
      <c r="J26" s="24">
        <v>6000</v>
      </c>
      <c r="K26" s="24">
        <v>5000</v>
      </c>
      <c r="L26" s="24">
        <v>4000</v>
      </c>
      <c r="M26" s="24">
        <v>3000</v>
      </c>
      <c r="N26" s="24">
        <v>2000</v>
      </c>
      <c r="O26" s="24">
        <v>1000</v>
      </c>
      <c r="P26" s="25">
        <v>1</v>
      </c>
      <c r="Q26" s="35"/>
    </row>
    <row r="27" spans="1:17" ht="19.899999999999999" customHeight="1">
      <c r="A27" s="2" t="s">
        <v>38</v>
      </c>
      <c r="B27" s="10">
        <f>+B26/B25</f>
        <v>1.1305658627087198E-2</v>
      </c>
      <c r="C27" s="3"/>
      <c r="D27" s="14"/>
      <c r="E27" s="2" t="s">
        <v>35</v>
      </c>
      <c r="F27" s="24">
        <v>1</v>
      </c>
      <c r="G27" s="24">
        <v>900</v>
      </c>
      <c r="H27" s="24">
        <v>1600</v>
      </c>
      <c r="I27" s="24">
        <v>2100</v>
      </c>
      <c r="J27" s="24">
        <v>2400</v>
      </c>
      <c r="K27" s="24">
        <v>2500</v>
      </c>
      <c r="L27" s="24">
        <v>2400</v>
      </c>
      <c r="M27" s="24">
        <v>2100</v>
      </c>
      <c r="N27" s="24">
        <v>1600</v>
      </c>
      <c r="O27" s="24">
        <v>900</v>
      </c>
      <c r="P27" s="25">
        <v>1</v>
      </c>
      <c r="Q27" s="35"/>
    </row>
    <row r="28" spans="1:17" ht="19.899999999999999" customHeight="1" thickBot="1">
      <c r="A28" s="5" t="s">
        <v>25</v>
      </c>
      <c r="B28" s="15">
        <f>+B27*B21</f>
        <v>0.14697356215213359</v>
      </c>
      <c r="C28" s="6" t="s">
        <v>5</v>
      </c>
      <c r="D28" s="21"/>
      <c r="E28" s="5" t="s">
        <v>26</v>
      </c>
      <c r="F28" s="26">
        <f>0.0001*1000</f>
        <v>0.1</v>
      </c>
      <c r="G28" s="26">
        <f>0.0532*1000</f>
        <v>53.199999999999996</v>
      </c>
      <c r="H28" s="26">
        <f>0.0945*1000</f>
        <v>94.5</v>
      </c>
      <c r="I28" s="26">
        <f>0.1241*1000</f>
        <v>124.10000000000001</v>
      </c>
      <c r="J28" s="26">
        <f>0.1418*1000</f>
        <v>141.80000000000001</v>
      </c>
      <c r="K28" s="26">
        <f>0.1477*1000</f>
        <v>147.69999999999999</v>
      </c>
      <c r="L28" s="26">
        <f>0.1418*1000</f>
        <v>141.80000000000001</v>
      </c>
      <c r="M28" s="26">
        <f>0.1241*1000</f>
        <v>124.10000000000001</v>
      </c>
      <c r="N28" s="26">
        <f>0.0945*1000</f>
        <v>94.5</v>
      </c>
      <c r="O28" s="26">
        <f>0.0532*1000</f>
        <v>53.199999999999996</v>
      </c>
      <c r="P28" s="27">
        <f>0.0001*1000</f>
        <v>0.1</v>
      </c>
      <c r="Q28" s="35"/>
    </row>
    <row r="29" spans="1:17" ht="19.899999999999999" customHeight="1">
      <c r="A29" s="35"/>
      <c r="B29" s="35"/>
      <c r="C29" s="35"/>
      <c r="D29" s="36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</row>
    <row r="30" spans="1:17" ht="19.899999999999999" customHeight="1">
      <c r="A30" s="35"/>
      <c r="B30" s="35"/>
      <c r="C30" s="35"/>
      <c r="D30" s="51"/>
      <c r="E30" s="51"/>
      <c r="F30" s="35"/>
      <c r="G30" s="37"/>
      <c r="H30" s="35"/>
      <c r="I30" s="35"/>
      <c r="J30" s="35"/>
      <c r="K30" s="35"/>
      <c r="L30" s="35"/>
      <c r="M30" s="35"/>
      <c r="N30" s="35"/>
      <c r="O30" s="35"/>
      <c r="P30" s="35"/>
      <c r="Q30" s="35"/>
    </row>
    <row r="31" spans="1:17" ht="19.899999999999999" customHeight="1">
      <c r="A31" s="35"/>
      <c r="B31" s="35"/>
      <c r="C31" s="35"/>
      <c r="D31" s="51" t="s">
        <v>39</v>
      </c>
      <c r="E31" s="51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</row>
    <row r="32" spans="1:17" ht="19.899999999999999" customHeight="1">
      <c r="A32" s="35"/>
      <c r="B32" s="35"/>
      <c r="C32" s="35"/>
      <c r="D32" s="39" t="s">
        <v>40</v>
      </c>
      <c r="E32" s="39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</row>
    <row r="33" spans="1:17" ht="19.899999999999999" customHeight="1">
      <c r="A33" s="35"/>
      <c r="B33" s="35"/>
      <c r="C33" s="35"/>
      <c r="D33" s="40" t="s">
        <v>41</v>
      </c>
      <c r="E33" s="40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</row>
    <row r="34" spans="1:17" ht="19.899999999999999" customHeight="1">
      <c r="A34" s="38" t="s">
        <v>42</v>
      </c>
      <c r="B34" s="35"/>
      <c r="C34" s="35"/>
      <c r="D34" s="36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41" t="s">
        <v>43</v>
      </c>
      <c r="P34" s="41"/>
      <c r="Q34" s="41"/>
    </row>
    <row r="35" spans="1:17" ht="19.899999999999999" customHeight="1"/>
    <row r="36" spans="1:17" ht="19.899999999999999" customHeight="1"/>
    <row r="37" spans="1:17" ht="19.899999999999999" customHeight="1"/>
    <row r="38" spans="1:17" ht="19.899999999999999" customHeight="1"/>
    <row r="39" spans="1:17" ht="19.899999999999999" customHeight="1"/>
    <row r="40" spans="1:17" ht="19.899999999999999" customHeight="1"/>
    <row r="41" spans="1:17" ht="19.899999999999999" customHeight="1"/>
    <row r="42" spans="1:17" ht="19.899999999999999" customHeight="1"/>
    <row r="43" spans="1:17" ht="19.899999999999999" customHeight="1"/>
  </sheetData>
  <mergeCells count="9">
    <mergeCell ref="D32:E32"/>
    <mergeCell ref="D33:E33"/>
    <mergeCell ref="O34:Q34"/>
    <mergeCell ref="A1:D1"/>
    <mergeCell ref="A5:D5"/>
    <mergeCell ref="A20:D20"/>
    <mergeCell ref="E25:P25"/>
    <mergeCell ref="D30:E30"/>
    <mergeCell ref="D31:E31"/>
  </mergeCells>
  <hyperlinks>
    <hyperlink ref="D32" r:id="rId1"/>
  </hyperlinks>
  <pageMargins left="0.7" right="0.7" top="0.75" bottom="0.75" header="0.3" footer="0.3"/>
  <pageSetup paperSize="9" orientation="portrait" r:id="rId2"/>
  <ignoredErrors>
    <ignoredError sqref="K28" formula="1"/>
  </ignoredError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Trafo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Jørgen Walter</dc:creator>
  <cp:lastModifiedBy>Walter</cp:lastModifiedBy>
  <dcterms:created xsi:type="dcterms:W3CDTF">2011-05-24T08:06:10Z</dcterms:created>
  <dcterms:modified xsi:type="dcterms:W3CDTF">2018-09-17T20:23:11Z</dcterms:modified>
</cp:coreProperties>
</file>