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00" windowHeight="9030"/>
  </bookViews>
  <sheets>
    <sheet name="LM324 LM339" sheetId="2" r:id="rId1"/>
  </sheets>
  <calcPr calcId="125725"/>
</workbook>
</file>

<file path=xl/calcChain.xml><?xml version="1.0" encoding="utf-8"?>
<calcChain xmlns="http://schemas.openxmlformats.org/spreadsheetml/2006/main">
  <c r="K53" i="2"/>
  <c r="L53"/>
  <c r="F73"/>
  <c r="G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G65"/>
  <c r="F65"/>
  <c r="E65"/>
  <c r="D65"/>
  <c r="F64"/>
  <c r="E64"/>
  <c r="D64"/>
  <c r="F63"/>
  <c r="E63"/>
  <c r="G63"/>
  <c r="D63"/>
  <c r="F59"/>
  <c r="E59"/>
  <c r="D59"/>
  <c r="F58"/>
  <c r="E58"/>
  <c r="G58"/>
  <c r="D58"/>
  <c r="F57"/>
  <c r="E57"/>
  <c r="D57"/>
  <c r="G56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5"/>
  <c r="E45"/>
  <c r="F44"/>
  <c r="E44"/>
  <c r="F43"/>
  <c r="E43"/>
  <c r="F42"/>
  <c r="E42"/>
  <c r="F41"/>
  <c r="E41"/>
  <c r="F40"/>
  <c r="G40"/>
  <c r="E40"/>
  <c r="F39"/>
  <c r="E39"/>
  <c r="F38"/>
  <c r="E38"/>
  <c r="F37"/>
  <c r="E37"/>
  <c r="F36"/>
  <c r="E36"/>
  <c r="F35"/>
  <c r="E35"/>
  <c r="D45"/>
  <c r="D44"/>
  <c r="D43"/>
  <c r="D42"/>
  <c r="D41"/>
  <c r="D40"/>
  <c r="D39"/>
  <c r="D38"/>
  <c r="D37"/>
  <c r="D36"/>
  <c r="D35"/>
  <c r="E21"/>
  <c r="C21"/>
  <c r="D22"/>
  <c r="M50"/>
  <c r="A34"/>
  <c r="A48" s="1"/>
  <c r="A62" s="1"/>
  <c r="B21"/>
  <c r="A21"/>
  <c r="B22"/>
  <c r="A22"/>
  <c r="D21"/>
  <c r="D23"/>
  <c r="F21"/>
  <c r="G21"/>
  <c r="F9"/>
  <c r="F13"/>
  <c r="I9"/>
  <c r="F8"/>
  <c r="F11"/>
  <c r="I5"/>
  <c r="I7"/>
  <c r="G54"/>
  <c r="G52"/>
  <c r="G67"/>
  <c r="G36"/>
  <c r="G44"/>
  <c r="G37"/>
  <c r="G45"/>
  <c r="G71"/>
  <c r="G50"/>
  <c r="G57"/>
  <c r="G69"/>
  <c r="G72"/>
  <c r="G70"/>
  <c r="G68"/>
  <c r="G66"/>
  <c r="G64"/>
  <c r="G59"/>
  <c r="G49"/>
  <c r="G51"/>
  <c r="G53"/>
  <c r="G55"/>
  <c r="G35"/>
  <c r="G41"/>
  <c r="G43"/>
  <c r="G42"/>
  <c r="G39"/>
  <c r="G38"/>
  <c r="A23"/>
  <c r="F24"/>
  <c r="F14"/>
  <c r="O6"/>
  <c r="B23"/>
  <c r="F25"/>
  <c r="F29"/>
  <c r="J9"/>
  <c r="F27"/>
  <c r="J5"/>
  <c r="J7"/>
  <c r="F30"/>
  <c r="O8"/>
</calcChain>
</file>

<file path=xl/sharedStrings.xml><?xml version="1.0" encoding="utf-8"?>
<sst xmlns="http://schemas.openxmlformats.org/spreadsheetml/2006/main" count="109" uniqueCount="69">
  <si>
    <t>Adding Hysteresis to the plus input of a Comparator LM339/LM393</t>
  </si>
  <si>
    <t>K Ohm</t>
  </si>
  <si>
    <t>Calculating Reference Voltage Off</t>
  </si>
  <si>
    <t>Volt</t>
  </si>
  <si>
    <t>V Reference Off = (V+/(R1 combined + R2)) * R2</t>
  </si>
  <si>
    <t>V+</t>
  </si>
  <si>
    <t>Calculating Reference Voltage On</t>
  </si>
  <si>
    <t>V Reference On = (V+/(R1 + R2 combined)) * R2 Combined</t>
  </si>
  <si>
    <t>Hysteresis Shift Voltages = V Ref Off - V Ref On</t>
  </si>
  <si>
    <t>On</t>
  </si>
  <si>
    <t>Off</t>
  </si>
  <si>
    <t>Vin</t>
  </si>
  <si>
    <t>Time</t>
  </si>
  <si>
    <t>(Temp)</t>
  </si>
  <si>
    <t>0 Volt</t>
  </si>
  <si>
    <t>V+ (Volt)</t>
  </si>
  <si>
    <t>Shift</t>
  </si>
  <si>
    <t>dB</t>
  </si>
  <si>
    <t>Voff</t>
  </si>
  <si>
    <t>Von</t>
  </si>
  <si>
    <t>Gain in LM324</t>
  </si>
  <si>
    <t>Hys. Shift Volt</t>
  </si>
  <si>
    <t>Hys. Shift Temp</t>
  </si>
  <si>
    <t>Vout</t>
  </si>
  <si>
    <t>Temp top</t>
  </si>
  <si>
    <t>walter</t>
  </si>
  <si>
    <t>PO trimmer</t>
  </si>
  <si>
    <t>PO i %</t>
  </si>
  <si>
    <t>Vout (Pin1) as a function of Vin (Pin6) on LM339</t>
  </si>
  <si>
    <t>Turns off at rising temperature</t>
  </si>
  <si>
    <t>Turns on at falling temperature</t>
  </si>
  <si>
    <t>The heating element status</t>
  </si>
  <si>
    <t>Resistors in K Ohm</t>
  </si>
  <si>
    <t>PO trimmer actual value</t>
  </si>
  <si>
    <t>Also set PO trimmer - in the red cell - the same value as specified in L50</t>
  </si>
  <si>
    <t>Make a What-if analysis targeting: Enter cell K53 to value 10 by changing L51</t>
  </si>
  <si>
    <t>The result in % of setting PO trimmer can be seen in green cell M50</t>
  </si>
  <si>
    <t>The result of Ohm setting of PO trimmer can be seen in red cell L51</t>
  </si>
  <si>
    <t>Max °C</t>
  </si>
  <si>
    <t>Min °C</t>
  </si>
  <si>
    <t xml:space="preserve">www.walter-lystfisker.dk </t>
  </si>
  <si>
    <t>Values ​​in K Ohm</t>
  </si>
  <si>
    <t>Values in K Ohm</t>
  </si>
  <si>
    <t>with 3 resistors R8, R9 and R10 (only)</t>
  </si>
  <si>
    <t>R8</t>
  </si>
  <si>
    <t>R9</t>
  </si>
  <si>
    <t>P1</t>
  </si>
  <si>
    <t>R10</t>
  </si>
  <si>
    <t>P2</t>
  </si>
  <si>
    <t>R11</t>
  </si>
  <si>
    <t>P1 i %</t>
  </si>
  <si>
    <t>P2 i %</t>
  </si>
  <si>
    <t>R1 combined = 1/(1/R8+1/(R11+R10))</t>
  </si>
  <si>
    <t>R2 combined = 1/(1/R9+1/R10)</t>
  </si>
  <si>
    <t>V Reference Off = (V+/(R1 combined + R9)) * R9</t>
  </si>
  <si>
    <t>V Reference On = (V+/(R8 + R2 combined)) * R2 Combined</t>
  </si>
  <si>
    <t>with 3 resistors R8, R9, R10 and 2 potentiometer P1 and P2</t>
  </si>
  <si>
    <t>Table of temperature with P1 setting in % and P2 = 0%</t>
  </si>
  <si>
    <t>Table of temperature with P1 setting in % and P2 = 50%</t>
  </si>
  <si>
    <t>Table of temperature with P1 setting in % and P2 = 100%</t>
  </si>
  <si>
    <t>R8, R9, R10</t>
  </si>
  <si>
    <t>R8,R9,R10,P1,P2</t>
  </si>
  <si>
    <t>R4</t>
  </si>
  <si>
    <t>R3</t>
  </si>
  <si>
    <t>Av = (1+R4/(R3+PO)) =</t>
  </si>
  <si>
    <t>Insert the values ​​in the yellow cells (remember in K Ohm)</t>
  </si>
  <si>
    <t>Reg.No.1235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</si>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</sst>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_ * #,##0.000_ ;_ * \-#,##0.000_ ;_ * &quot;-&quot;?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0" tint="-4.9989318521683403E-2"/>
      <name val="Arial"/>
      <family val="2"/>
    </font>
    <font>
      <b/>
      <sz val="11"/>
      <color rgb="FF92D050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 style="thick">
        <color rgb="FF92D050"/>
      </left>
      <right/>
      <top/>
      <bottom style="thin">
        <color indexed="64"/>
      </bottom>
      <diagonal/>
    </border>
    <border>
      <left style="thick">
        <color rgb="FF92D050"/>
      </left>
      <right/>
      <top/>
      <bottom style="thick">
        <color indexed="64"/>
      </bottom>
      <diagonal/>
    </border>
    <border>
      <left style="thick">
        <color rgb="FF92D050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6" borderId="33" xfId="0" applyFont="1" applyFill="1" applyBorder="1" applyAlignment="1" applyProtection="1">
      <alignment horizontal="center"/>
      <protection hidden="1"/>
    </xf>
    <xf numFmtId="0" fontId="3" fillId="6" borderId="33" xfId="0" applyFont="1" applyFill="1" applyBorder="1" applyAlignment="1" applyProtection="1">
      <protection hidden="1"/>
    </xf>
    <xf numFmtId="0" fontId="3" fillId="6" borderId="33" xfId="0" applyFont="1" applyFill="1" applyBorder="1" applyProtection="1">
      <protection hidden="1"/>
    </xf>
    <xf numFmtId="0" fontId="3" fillId="6" borderId="34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protection hidden="1"/>
    </xf>
    <xf numFmtId="0" fontId="3" fillId="6" borderId="47" xfId="0" applyFont="1" applyFill="1" applyBorder="1" applyProtection="1">
      <protection hidden="1"/>
    </xf>
    <xf numFmtId="0" fontId="3" fillId="6" borderId="48" xfId="0" applyFont="1" applyFill="1" applyBorder="1" applyProtection="1">
      <protection hidden="1"/>
    </xf>
    <xf numFmtId="0" fontId="3" fillId="6" borderId="0" xfId="0" applyFont="1" applyFill="1" applyBorder="1" applyProtection="1">
      <protection hidden="1"/>
    </xf>
    <xf numFmtId="0" fontId="3" fillId="6" borderId="14" xfId="0" applyFont="1" applyFill="1" applyBorder="1" applyProtection="1"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3" fillId="6" borderId="7" xfId="0" applyFont="1" applyFill="1" applyBorder="1" applyProtection="1">
      <protection hidden="1"/>
    </xf>
    <xf numFmtId="0" fontId="3" fillId="6" borderId="30" xfId="0" applyFont="1" applyFill="1" applyBorder="1" applyProtection="1">
      <protection hidden="1"/>
    </xf>
    <xf numFmtId="0" fontId="3" fillId="6" borderId="49" xfId="0" applyFont="1" applyFill="1" applyBorder="1" applyProtection="1">
      <protection hidden="1"/>
    </xf>
    <xf numFmtId="0" fontId="3" fillId="6" borderId="50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3" fillId="6" borderId="35" xfId="0" applyFont="1" applyFill="1" applyBorder="1" applyProtection="1">
      <protection hidden="1"/>
    </xf>
    <xf numFmtId="0" fontId="3" fillId="6" borderId="51" xfId="0" applyFont="1" applyFill="1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6" borderId="4" xfId="0" applyNumberFormat="1" applyFont="1" applyFill="1" applyBorder="1" applyAlignment="1" applyProtection="1">
      <alignment horizontal="center"/>
      <protection hidden="1"/>
    </xf>
    <xf numFmtId="2" fontId="3" fillId="6" borderId="4" xfId="0" applyNumberFormat="1" applyFont="1" applyFill="1" applyBorder="1" applyAlignment="1" applyProtection="1">
      <alignment horizontal="center" vertical="center"/>
      <protection hidden="1"/>
    </xf>
    <xf numFmtId="0" fontId="3" fillId="6" borderId="35" xfId="0" applyFont="1" applyFill="1" applyBorder="1" applyAlignment="1" applyProtection="1">
      <protection hidden="1"/>
    </xf>
    <xf numFmtId="0" fontId="3" fillId="6" borderId="8" xfId="0" applyFont="1" applyFill="1" applyBorder="1" applyProtection="1">
      <protection hidden="1"/>
    </xf>
    <xf numFmtId="0" fontId="3" fillId="6" borderId="9" xfId="0" applyFont="1" applyFill="1" applyBorder="1" applyProtection="1">
      <protection hidden="1"/>
    </xf>
    <xf numFmtId="0" fontId="3" fillId="6" borderId="1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6" borderId="30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Protection="1">
      <protection hidden="1"/>
    </xf>
    <xf numFmtId="0" fontId="3" fillId="6" borderId="4" xfId="0" applyFont="1" applyFill="1" applyBorder="1" applyProtection="1">
      <protection hidden="1"/>
    </xf>
    <xf numFmtId="10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Protection="1">
      <protection hidden="1"/>
    </xf>
    <xf numFmtId="0" fontId="3" fillId="6" borderId="36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6" borderId="30" xfId="0" applyFont="1" applyFill="1" applyBorder="1" applyAlignment="1" applyProtection="1">
      <alignment horizontal="left" vertical="center"/>
      <protection hidden="1"/>
    </xf>
    <xf numFmtId="0" fontId="3" fillId="6" borderId="53" xfId="0" applyFont="1" applyFill="1" applyBorder="1" applyProtection="1">
      <protection hidden="1"/>
    </xf>
    <xf numFmtId="0" fontId="3" fillId="6" borderId="13" xfId="0" applyFont="1" applyFill="1" applyBorder="1" applyProtection="1">
      <protection hidden="1"/>
    </xf>
    <xf numFmtId="164" fontId="3" fillId="6" borderId="0" xfId="0" applyNumberFormat="1" applyFont="1" applyFill="1" applyBorder="1" applyProtection="1">
      <protection hidden="1"/>
    </xf>
    <xf numFmtId="2" fontId="3" fillId="6" borderId="0" xfId="0" applyNumberFormat="1" applyFont="1" applyFill="1" applyBorder="1" applyProtection="1">
      <protection hidden="1"/>
    </xf>
    <xf numFmtId="0" fontId="3" fillId="6" borderId="37" xfId="0" applyFont="1" applyFill="1" applyBorder="1" applyProtection="1">
      <protection hidden="1"/>
    </xf>
    <xf numFmtId="0" fontId="3" fillId="6" borderId="31" xfId="0" applyFont="1" applyFill="1" applyBorder="1" applyProtection="1">
      <protection hidden="1"/>
    </xf>
    <xf numFmtId="0" fontId="3" fillId="6" borderId="52" xfId="0" applyFont="1" applyFill="1" applyBorder="1" applyProtection="1">
      <protection hidden="1"/>
    </xf>
    <xf numFmtId="0" fontId="3" fillId="6" borderId="54" xfId="0" applyFont="1" applyFill="1" applyBorder="1" applyProtection="1">
      <protection hidden="1"/>
    </xf>
    <xf numFmtId="0" fontId="3" fillId="6" borderId="15" xfId="0" applyFont="1" applyFill="1" applyBorder="1" applyProtection="1">
      <protection hidden="1"/>
    </xf>
    <xf numFmtId="0" fontId="3" fillId="6" borderId="16" xfId="0" applyFont="1" applyFill="1" applyBorder="1" applyProtection="1">
      <protection hidden="1"/>
    </xf>
    <xf numFmtId="2" fontId="3" fillId="6" borderId="16" xfId="0" applyNumberFormat="1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6" borderId="18" xfId="0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0" fontId="3" fillId="6" borderId="13" xfId="0" applyFont="1" applyFill="1" applyBorder="1" applyAlignment="1" applyProtection="1">
      <protection hidden="1"/>
    </xf>
    <xf numFmtId="0" fontId="3" fillId="6" borderId="0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5" fillId="6" borderId="2" xfId="0" applyFont="1" applyFill="1" applyBorder="1" applyAlignment="1" applyProtection="1">
      <alignment horizontal="center"/>
      <protection hidden="1"/>
    </xf>
    <xf numFmtId="2" fontId="3" fillId="6" borderId="1" xfId="0" applyNumberFormat="1" applyFont="1" applyFill="1" applyBorder="1" applyAlignment="1" applyProtection="1">
      <alignment horizontal="center"/>
      <protection hidden="1"/>
    </xf>
    <xf numFmtId="2" fontId="3" fillId="6" borderId="2" xfId="0" applyNumberFormat="1" applyFont="1" applyFill="1" applyBorder="1" applyAlignment="1" applyProtection="1">
      <alignment horizontal="center"/>
      <protection hidden="1"/>
    </xf>
    <xf numFmtId="2" fontId="3" fillId="6" borderId="2" xfId="0" applyNumberFormat="1" applyFont="1" applyFill="1" applyBorder="1" applyAlignment="1" applyProtection="1">
      <alignment horizontal="center" vertic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2" fontId="3" fillId="6" borderId="22" xfId="0" applyNumberFormat="1" applyFont="1" applyFill="1" applyBorder="1" applyAlignment="1" applyProtection="1">
      <alignment horizontal="center"/>
      <protection hidden="1"/>
    </xf>
    <xf numFmtId="2" fontId="3" fillId="6" borderId="23" xfId="0" applyNumberFormat="1" applyFont="1" applyFill="1" applyBorder="1" applyAlignment="1" applyProtection="1">
      <alignment horizontal="center"/>
      <protection hidden="1"/>
    </xf>
    <xf numFmtId="2" fontId="3" fillId="6" borderId="24" xfId="0" applyNumberFormat="1" applyFont="1" applyFill="1" applyBorder="1" applyAlignment="1" applyProtection="1">
      <alignment horizontal="center" vertical="center"/>
      <protection hidden="1"/>
    </xf>
    <xf numFmtId="2" fontId="3" fillId="6" borderId="25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/>
      <protection hidden="1"/>
    </xf>
    <xf numFmtId="2" fontId="5" fillId="6" borderId="2" xfId="0" applyNumberFormat="1" applyFont="1" applyFill="1" applyBorder="1" applyAlignment="1" applyProtection="1">
      <alignment horizontal="center"/>
      <protection hidden="1"/>
    </xf>
    <xf numFmtId="2" fontId="5" fillId="6" borderId="2" xfId="0" applyNumberFormat="1" applyFont="1" applyFill="1" applyBorder="1" applyAlignment="1" applyProtection="1">
      <alignment horizontal="center" vertical="center"/>
      <protection hidden="1"/>
    </xf>
    <xf numFmtId="2" fontId="3" fillId="6" borderId="23" xfId="0" applyNumberFormat="1" applyFont="1" applyFill="1" applyBorder="1" applyAlignment="1" applyProtection="1">
      <alignment horizontal="center" vertical="center"/>
      <protection hidden="1"/>
    </xf>
    <xf numFmtId="2" fontId="3" fillId="6" borderId="26" xfId="0" applyNumberFormat="1" applyFont="1" applyFill="1" applyBorder="1" applyAlignment="1" applyProtection="1">
      <alignment horizontal="center" vertical="center"/>
      <protection hidden="1"/>
    </xf>
    <xf numFmtId="2" fontId="3" fillId="6" borderId="0" xfId="0" applyNumberFormat="1" applyFont="1" applyFill="1" applyBorder="1" applyAlignment="1" applyProtection="1">
      <alignment horizontal="center" vertical="center"/>
      <protection hidden="1"/>
    </xf>
    <xf numFmtId="9" fontId="3" fillId="6" borderId="1" xfId="0" applyNumberFormat="1" applyFont="1" applyFill="1" applyBorder="1" applyAlignment="1" applyProtection="1">
      <alignment horizontal="center"/>
      <protection hidden="1"/>
    </xf>
    <xf numFmtId="1" fontId="3" fillId="6" borderId="2" xfId="0" applyNumberFormat="1" applyFont="1" applyFill="1" applyBorder="1" applyAlignment="1" applyProtection="1">
      <alignment horizontal="center"/>
      <protection hidden="1"/>
    </xf>
    <xf numFmtId="1" fontId="3" fillId="6" borderId="3" xfId="0" applyNumberFormat="1" applyFont="1" applyFill="1" applyBorder="1" applyAlignment="1" applyProtection="1">
      <alignment horizontal="center"/>
      <protection hidden="1"/>
    </xf>
    <xf numFmtId="9" fontId="4" fillId="4" borderId="1" xfId="0" applyNumberFormat="1" applyFont="1" applyFill="1" applyBorder="1" applyAlignment="1" applyProtection="1">
      <alignment horizontal="center"/>
      <protection hidden="1"/>
    </xf>
    <xf numFmtId="2" fontId="4" fillId="4" borderId="2" xfId="0" applyNumberFormat="1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1" fontId="4" fillId="4" borderId="3" xfId="0" applyNumberFormat="1" applyFont="1" applyFill="1" applyBorder="1" applyAlignment="1" applyProtection="1">
      <alignment horizontal="center"/>
      <protection hidden="1"/>
    </xf>
    <xf numFmtId="9" fontId="3" fillId="6" borderId="27" xfId="0" applyNumberFormat="1" applyFont="1" applyFill="1" applyBorder="1" applyAlignment="1" applyProtection="1">
      <alignment horizontal="center"/>
      <protection hidden="1"/>
    </xf>
    <xf numFmtId="2" fontId="3" fillId="6" borderId="28" xfId="0" applyNumberFormat="1" applyFont="1" applyFill="1" applyBorder="1" applyAlignment="1" applyProtection="1">
      <alignment horizontal="center"/>
      <protection hidden="1"/>
    </xf>
    <xf numFmtId="1" fontId="3" fillId="6" borderId="28" xfId="0" applyNumberFormat="1" applyFont="1" applyFill="1" applyBorder="1" applyAlignment="1" applyProtection="1">
      <alignment horizontal="center"/>
      <protection hidden="1"/>
    </xf>
    <xf numFmtId="1" fontId="3" fillId="6" borderId="29" xfId="0" applyNumberFormat="1" applyFont="1" applyFill="1" applyBorder="1" applyAlignment="1" applyProtection="1">
      <alignment horizontal="center"/>
      <protection hidden="1"/>
    </xf>
    <xf numFmtId="165" fontId="3" fillId="6" borderId="0" xfId="0" applyNumberFormat="1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0" fontId="3" fillId="4" borderId="3" xfId="1" applyNumberFormat="1" applyFont="1" applyFill="1" applyBorder="1" applyAlignment="1" applyProtection="1">
      <alignment horizontal="center"/>
      <protection hidden="1"/>
    </xf>
    <xf numFmtId="164" fontId="3" fillId="5" borderId="6" xfId="0" applyNumberFormat="1" applyFont="1" applyFill="1" applyBorder="1" applyAlignment="1" applyProtection="1">
      <alignment horizontal="center"/>
      <protection locked="0"/>
    </xf>
    <xf numFmtId="0" fontId="3" fillId="6" borderId="29" xfId="0" applyFont="1" applyFill="1" applyBorder="1" applyAlignment="1" applyProtection="1">
      <alignment horizontal="center"/>
      <protection hidden="1"/>
    </xf>
    <xf numFmtId="0" fontId="3" fillId="6" borderId="32" xfId="0" applyFont="1" applyFill="1" applyBorder="1" applyProtection="1">
      <protection hidden="1"/>
    </xf>
    <xf numFmtId="2" fontId="4" fillId="6" borderId="0" xfId="0" applyNumberFormat="1" applyFont="1" applyFill="1" applyBorder="1" applyAlignment="1" applyProtection="1">
      <alignment horizontal="center"/>
      <protection hidden="1"/>
    </xf>
    <xf numFmtId="2" fontId="3" fillId="6" borderId="0" xfId="0" applyNumberFormat="1" applyFont="1" applyFill="1" applyBorder="1" applyAlignment="1" applyProtection="1">
      <alignment horizontal="center"/>
      <protection hidden="1"/>
    </xf>
    <xf numFmtId="0" fontId="3" fillId="6" borderId="14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Protection="1">
      <protection hidden="1"/>
    </xf>
    <xf numFmtId="0" fontId="7" fillId="6" borderId="48" xfId="0" applyFont="1" applyFill="1" applyBorder="1" applyAlignment="1" applyProtection="1">
      <alignment horizontal="center"/>
      <protection hidden="1"/>
    </xf>
    <xf numFmtId="0" fontId="8" fillId="6" borderId="35" xfId="0" applyFont="1" applyFill="1" applyBorder="1" applyAlignment="1" applyProtection="1">
      <alignment horizontal="right"/>
      <protection hidden="1"/>
    </xf>
    <xf numFmtId="0" fontId="6" fillId="6" borderId="19" xfId="0" applyFont="1" applyFill="1" applyBorder="1" applyProtection="1">
      <protection hidden="1"/>
    </xf>
    <xf numFmtId="0" fontId="6" fillId="6" borderId="20" xfId="0" applyFont="1" applyFill="1" applyBorder="1" applyProtection="1">
      <protection locked="0"/>
    </xf>
    <xf numFmtId="0" fontId="10" fillId="6" borderId="0" xfId="2" applyFont="1" applyFill="1" applyBorder="1" applyAlignment="1" applyProtection="1">
      <protection hidden="1"/>
    </xf>
    <xf numFmtId="0" fontId="11" fillId="6" borderId="0" xfId="0" applyFont="1" applyFill="1" applyBorder="1" applyAlignment="1" applyProtection="1">
      <protection hidden="1"/>
    </xf>
    <xf numFmtId="0" fontId="2" fillId="6" borderId="0" xfId="0" applyFont="1" applyFill="1" applyAlignment="1"/>
    <xf numFmtId="0" fontId="3" fillId="6" borderId="0" xfId="0" applyFont="1" applyFill="1" applyProtection="1">
      <protection hidden="1"/>
    </xf>
    <xf numFmtId="0" fontId="9" fillId="6" borderId="0" xfId="2" applyFont="1" applyFill="1" applyBorder="1" applyAlignment="1" applyProtection="1">
      <alignment vertical="center"/>
      <protection hidden="1"/>
    </xf>
    <xf numFmtId="0" fontId="0" fillId="6" borderId="0" xfId="0" applyFill="1" applyProtection="1">
      <protection hidden="1"/>
    </xf>
    <xf numFmtId="166" fontId="12" fillId="6" borderId="0" xfId="0" applyNumberFormat="1" applyFont="1" applyFill="1" applyBorder="1" applyAlignment="1" applyProtection="1">
      <alignment horizontal="center" vertical="center"/>
      <protection hidden="1"/>
    </xf>
    <xf numFmtId="0" fontId="9" fillId="6" borderId="0" xfId="2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/>
      <protection hidden="1"/>
    </xf>
    <xf numFmtId="0" fontId="2" fillId="6" borderId="0" xfId="0" applyFont="1" applyFill="1" applyAlignment="1">
      <alignment horizontal="center"/>
    </xf>
    <xf numFmtId="0" fontId="3" fillId="6" borderId="38" xfId="0" applyFont="1" applyFill="1" applyBorder="1" applyAlignment="1" applyProtection="1">
      <alignment horizontal="center"/>
      <protection locked="0"/>
    </xf>
    <xf numFmtId="0" fontId="3" fillId="6" borderId="39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6" borderId="40" xfId="0" applyFont="1" applyFill="1" applyBorder="1" applyAlignment="1" applyProtection="1">
      <alignment horizontal="center"/>
      <protection hidden="1"/>
    </xf>
    <xf numFmtId="0" fontId="3" fillId="6" borderId="41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6" borderId="38" xfId="0" applyFont="1" applyFill="1" applyBorder="1" applyAlignment="1" applyProtection="1">
      <alignment horizontal="center"/>
      <protection hidden="1"/>
    </xf>
    <xf numFmtId="0" fontId="3" fillId="6" borderId="45" xfId="0" applyFont="1" applyFill="1" applyBorder="1" applyAlignment="1" applyProtection="1">
      <alignment horizontal="center"/>
      <protection hidden="1"/>
    </xf>
    <xf numFmtId="0" fontId="3" fillId="6" borderId="46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3" fillId="6" borderId="3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42" xfId="0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0" fontId="3" fillId="6" borderId="44" xfId="0" applyFont="1" applyFill="1" applyBorder="1" applyAlignment="1" applyProtection="1">
      <alignment horizontal="center"/>
      <protection hidden="1"/>
    </xf>
    <xf numFmtId="0" fontId="3" fillId="6" borderId="33" xfId="0" applyFont="1" applyFill="1" applyBorder="1" applyAlignment="1" applyProtection="1">
      <alignment horizontal="center"/>
      <protection hidden="1"/>
    </xf>
    <xf numFmtId="0" fontId="3" fillId="6" borderId="32" xfId="0" applyFont="1" applyFill="1" applyBorder="1" applyAlignment="1" applyProtection="1">
      <alignment horizontal="center"/>
      <protection hidden="1"/>
    </xf>
    <xf numFmtId="0" fontId="3" fillId="6" borderId="34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13" xfId="0" applyFont="1" applyFill="1" applyBorder="1" applyAlignment="1" applyProtection="1">
      <alignment horizontal="center"/>
      <protection hidden="1"/>
    </xf>
    <xf numFmtId="0" fontId="3" fillId="6" borderId="14" xfId="0" applyFont="1" applyFill="1" applyBorder="1" applyAlignment="1" applyProtection="1">
      <alignment horizontal="center"/>
      <protection hidden="1"/>
    </xf>
    <xf numFmtId="0" fontId="3" fillId="6" borderId="51" xfId="0" applyFont="1" applyFill="1" applyBorder="1" applyAlignment="1" applyProtection="1">
      <alignment horizontal="center"/>
      <protection hidden="1"/>
    </xf>
    <xf numFmtId="2" fontId="3" fillId="6" borderId="55" xfId="0" applyNumberFormat="1" applyFont="1" applyFill="1" applyBorder="1" applyAlignment="1" applyProtection="1">
      <alignment horizontal="center" vertical="center"/>
      <protection hidden="1"/>
    </xf>
    <xf numFmtId="0" fontId="3" fillId="6" borderId="55" xfId="0" applyFont="1" applyFill="1" applyBorder="1" applyAlignment="1" applyProtection="1">
      <alignment horizontal="center" vertical="center"/>
      <protection hidden="1"/>
    </xf>
    <xf numFmtId="0" fontId="3" fillId="6" borderId="42" xfId="0" applyFont="1" applyFill="1" applyBorder="1" applyAlignment="1" applyProtection="1">
      <alignment horizontal="center" vertical="center"/>
      <protection hidden="1"/>
    </xf>
    <xf numFmtId="0" fontId="3" fillId="6" borderId="43" xfId="0" applyFont="1" applyFill="1" applyBorder="1" applyAlignment="1" applyProtection="1">
      <alignment horizontal="center" vertical="center"/>
      <protection hidden="1"/>
    </xf>
    <xf numFmtId="0" fontId="3" fillId="6" borderId="44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3" fillId="6" borderId="12" xfId="0" applyFont="1" applyFill="1" applyBorder="1" applyAlignment="1" applyProtection="1">
      <alignment horizontal="center"/>
      <protection hidden="1"/>
    </xf>
    <xf numFmtId="10" fontId="3" fillId="6" borderId="5" xfId="0" applyNumberFormat="1" applyFont="1" applyFill="1" applyBorder="1" applyAlignment="1" applyProtection="1">
      <alignment horizontal="center" vertical="center"/>
      <protection hidden="1"/>
    </xf>
    <xf numFmtId="10" fontId="3" fillId="6" borderId="24" xfId="0" applyNumberFormat="1" applyFont="1" applyFill="1" applyBorder="1" applyAlignment="1" applyProtection="1">
      <alignment horizontal="center" vertical="center"/>
      <protection hidden="1"/>
    </xf>
    <xf numFmtId="10" fontId="3" fillId="6" borderId="23" xfId="0" applyNumberFormat="1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167640</xdr:rowOff>
    </xdr:from>
    <xdr:to>
      <xdr:col>15</xdr:col>
      <xdr:colOff>0</xdr:colOff>
      <xdr:row>13</xdr:row>
      <xdr:rowOff>7620</xdr:rowOff>
    </xdr:to>
    <xdr:cxnSp macro="">
      <xdr:nvCxnSpPr>
        <xdr:cNvPr id="3" name="Lige forbindelse 2"/>
        <xdr:cNvCxnSpPr/>
      </xdr:nvCxnSpPr>
      <xdr:spPr>
        <a:xfrm flipV="1">
          <a:off x="6477000" y="3459480"/>
          <a:ext cx="3048000" cy="1851660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2</xdr:row>
      <xdr:rowOff>160020</xdr:rowOff>
    </xdr:from>
    <xdr:to>
      <xdr:col>20</xdr:col>
      <xdr:colOff>0</xdr:colOff>
      <xdr:row>13</xdr:row>
      <xdr:rowOff>7620</xdr:rowOff>
    </xdr:to>
    <xdr:cxnSp macro="">
      <xdr:nvCxnSpPr>
        <xdr:cNvPr id="10" name="Lige forbindelse 9"/>
        <xdr:cNvCxnSpPr/>
      </xdr:nvCxnSpPr>
      <xdr:spPr>
        <a:xfrm>
          <a:off x="11613466" y="523435"/>
          <a:ext cx="3450688" cy="1846385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</xdr:row>
      <xdr:rowOff>0</xdr:rowOff>
    </xdr:from>
    <xdr:to>
      <xdr:col>21</xdr:col>
      <xdr:colOff>7620</xdr:colOff>
      <xdr:row>13</xdr:row>
      <xdr:rowOff>7620</xdr:rowOff>
    </xdr:to>
    <xdr:cxnSp macro="">
      <xdr:nvCxnSpPr>
        <xdr:cNvPr id="14" name="Lige pilforbindelse 13"/>
        <xdr:cNvCxnSpPr/>
      </xdr:nvCxnSpPr>
      <xdr:spPr>
        <a:xfrm>
          <a:off x="11772900" y="5737860"/>
          <a:ext cx="617220" cy="76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</xdr:row>
      <xdr:rowOff>182880</xdr:rowOff>
    </xdr:to>
    <xdr:cxnSp macro="">
      <xdr:nvCxnSpPr>
        <xdr:cNvPr id="16" name="Lige pilforbindelse 15"/>
        <xdr:cNvCxnSpPr/>
      </xdr:nvCxnSpPr>
      <xdr:spPr>
        <a:xfrm flipV="1">
          <a:off x="6477000" y="3169920"/>
          <a:ext cx="0" cy="36576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5</xdr:row>
      <xdr:rowOff>0</xdr:rowOff>
    </xdr:from>
    <xdr:to>
      <xdr:col>14</xdr:col>
      <xdr:colOff>0</xdr:colOff>
      <xdr:row>9</xdr:row>
      <xdr:rowOff>0</xdr:rowOff>
    </xdr:to>
    <xdr:cxnSp macro="">
      <xdr:nvCxnSpPr>
        <xdr:cNvPr id="29" name="Lige forbindelse 28"/>
        <xdr:cNvCxnSpPr/>
      </xdr:nvCxnSpPr>
      <xdr:spPr>
        <a:xfrm>
          <a:off x="7703820" y="3909060"/>
          <a:ext cx="1211580" cy="7620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</xdr:row>
      <xdr:rowOff>0</xdr:rowOff>
    </xdr:from>
    <xdr:to>
      <xdr:col>18</xdr:col>
      <xdr:colOff>7620</xdr:colOff>
      <xdr:row>9</xdr:row>
      <xdr:rowOff>0</xdr:rowOff>
    </xdr:to>
    <xdr:cxnSp macro="">
      <xdr:nvCxnSpPr>
        <xdr:cNvPr id="31" name="Lige forbindelse 30"/>
        <xdr:cNvCxnSpPr/>
      </xdr:nvCxnSpPr>
      <xdr:spPr>
        <a:xfrm flipV="1">
          <a:off x="10134600" y="3909060"/>
          <a:ext cx="1226820" cy="7620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5</xdr:row>
      <xdr:rowOff>0</xdr:rowOff>
    </xdr:from>
    <xdr:to>
      <xdr:col>15</xdr:col>
      <xdr:colOff>7620</xdr:colOff>
      <xdr:row>9</xdr:row>
      <xdr:rowOff>0</xdr:rowOff>
    </xdr:to>
    <xdr:cxnSp macro="">
      <xdr:nvCxnSpPr>
        <xdr:cNvPr id="38" name="Lige pilforbindelse 37"/>
        <xdr:cNvCxnSpPr/>
      </xdr:nvCxnSpPr>
      <xdr:spPr>
        <a:xfrm flipV="1">
          <a:off x="9532620" y="3840480"/>
          <a:ext cx="0" cy="73152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9</xdr:row>
      <xdr:rowOff>0</xdr:rowOff>
    </xdr:from>
    <xdr:to>
      <xdr:col>12</xdr:col>
      <xdr:colOff>0</xdr:colOff>
      <xdr:row>9</xdr:row>
      <xdr:rowOff>0</xdr:rowOff>
    </xdr:to>
    <xdr:cxnSp macro="">
      <xdr:nvCxnSpPr>
        <xdr:cNvPr id="12" name="Lige forbindelse 11"/>
        <xdr:cNvCxnSpPr/>
      </xdr:nvCxnSpPr>
      <xdr:spPr>
        <a:xfrm>
          <a:off x="8155158" y="1635369"/>
          <a:ext cx="1375704" cy="0"/>
        </a:xfrm>
        <a:prstGeom prst="line">
          <a:avLst/>
        </a:prstGeom>
        <a:ln w="25400">
          <a:solidFill>
            <a:srgbClr val="7030A0"/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5863</xdr:colOff>
      <xdr:row>4</xdr:row>
      <xdr:rowOff>175846</xdr:rowOff>
    </xdr:from>
    <xdr:to>
      <xdr:col>14</xdr:col>
      <xdr:colOff>0</xdr:colOff>
      <xdr:row>9</xdr:row>
      <xdr:rowOff>1</xdr:rowOff>
    </xdr:to>
    <xdr:cxnSp macro="">
      <xdr:nvCxnSpPr>
        <xdr:cNvPr id="24" name="Lige forbindelse 23"/>
        <xdr:cNvCxnSpPr/>
      </xdr:nvCxnSpPr>
      <xdr:spPr>
        <a:xfrm flipV="1">
          <a:off x="9536725" y="902677"/>
          <a:ext cx="1377460" cy="732693"/>
        </a:xfrm>
        <a:prstGeom prst="line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175846</xdr:rowOff>
    </xdr:from>
    <xdr:to>
      <xdr:col>16</xdr:col>
      <xdr:colOff>5861</xdr:colOff>
      <xdr:row>4</xdr:row>
      <xdr:rowOff>175846</xdr:rowOff>
    </xdr:to>
    <xdr:cxnSp macro="">
      <xdr:nvCxnSpPr>
        <xdr:cNvPr id="28" name="Lige forbindelse 27"/>
        <xdr:cNvCxnSpPr/>
      </xdr:nvCxnSpPr>
      <xdr:spPr>
        <a:xfrm>
          <a:off x="10914185" y="902677"/>
          <a:ext cx="1389184" cy="0"/>
        </a:xfrm>
        <a:prstGeom prst="line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175846</xdr:rowOff>
    </xdr:from>
    <xdr:to>
      <xdr:col>20</xdr:col>
      <xdr:colOff>5861</xdr:colOff>
      <xdr:row>9</xdr:row>
      <xdr:rowOff>0</xdr:rowOff>
    </xdr:to>
    <xdr:cxnSp macro="">
      <xdr:nvCxnSpPr>
        <xdr:cNvPr id="33" name="Lige forbindelse 32"/>
        <xdr:cNvCxnSpPr/>
      </xdr:nvCxnSpPr>
      <xdr:spPr>
        <a:xfrm>
          <a:off x="13680831" y="1629508"/>
          <a:ext cx="1389184" cy="5861"/>
        </a:xfrm>
        <a:prstGeom prst="line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685800</xdr:colOff>
      <xdr:row>4</xdr:row>
      <xdr:rowOff>164123</xdr:rowOff>
    </xdr:from>
    <xdr:to>
      <xdr:col>18</xdr:col>
      <xdr:colOff>0</xdr:colOff>
      <xdr:row>8</xdr:row>
      <xdr:rowOff>175846</xdr:rowOff>
    </xdr:to>
    <xdr:cxnSp macro="">
      <xdr:nvCxnSpPr>
        <xdr:cNvPr id="36" name="Lige forbindelse 35"/>
        <xdr:cNvCxnSpPr/>
      </xdr:nvCxnSpPr>
      <xdr:spPr>
        <a:xfrm>
          <a:off x="12291646" y="890954"/>
          <a:ext cx="1389185" cy="738554"/>
        </a:xfrm>
        <a:prstGeom prst="line">
          <a:avLst/>
        </a:prstGeom>
        <a:ln w="254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4</xdr:row>
      <xdr:rowOff>181707</xdr:rowOff>
    </xdr:from>
    <xdr:to>
      <xdr:col>12</xdr:col>
      <xdr:colOff>0</xdr:colOff>
      <xdr:row>5</xdr:row>
      <xdr:rowOff>5862</xdr:rowOff>
    </xdr:to>
    <xdr:cxnSp macro="">
      <xdr:nvCxnSpPr>
        <xdr:cNvPr id="40" name="Lige forbindelse 39"/>
        <xdr:cNvCxnSpPr/>
      </xdr:nvCxnSpPr>
      <xdr:spPr>
        <a:xfrm>
          <a:off x="8153400" y="908538"/>
          <a:ext cx="1377462" cy="586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5861</xdr:colOff>
      <xdr:row>9</xdr:row>
      <xdr:rowOff>5862</xdr:rowOff>
    </xdr:from>
    <xdr:to>
      <xdr:col>16</xdr:col>
      <xdr:colOff>0</xdr:colOff>
      <xdr:row>9</xdr:row>
      <xdr:rowOff>5862</xdr:rowOff>
    </xdr:to>
    <xdr:cxnSp macro="">
      <xdr:nvCxnSpPr>
        <xdr:cNvPr id="43" name="Lige forbindelse 42"/>
        <xdr:cNvCxnSpPr/>
      </xdr:nvCxnSpPr>
      <xdr:spPr>
        <a:xfrm>
          <a:off x="10920046" y="1641231"/>
          <a:ext cx="1377462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</xdr:row>
      <xdr:rowOff>175846</xdr:rowOff>
    </xdr:from>
    <xdr:to>
      <xdr:col>20</xdr:col>
      <xdr:colOff>0</xdr:colOff>
      <xdr:row>5</xdr:row>
      <xdr:rowOff>5862</xdr:rowOff>
    </xdr:to>
    <xdr:cxnSp macro="">
      <xdr:nvCxnSpPr>
        <xdr:cNvPr id="45" name="Lige forbindelse 44"/>
        <xdr:cNvCxnSpPr/>
      </xdr:nvCxnSpPr>
      <xdr:spPr>
        <a:xfrm>
          <a:off x="13680831" y="902677"/>
          <a:ext cx="1383323" cy="117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891540</xdr:colOff>
      <xdr:row>20</xdr:row>
      <xdr:rowOff>26670</xdr:rowOff>
    </xdr:from>
    <xdr:to>
      <xdr:col>20</xdr:col>
      <xdr:colOff>118110</xdr:colOff>
      <xdr:row>40</xdr:row>
      <xdr:rowOff>62865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7665" y="3646170"/>
          <a:ext cx="7408545" cy="3655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4"/>
  <sheetViews>
    <sheetView tabSelected="1" zoomScaleNormal="100" workbookViewId="0">
      <selection activeCell="I61" sqref="I61:P61"/>
    </sheetView>
  </sheetViews>
  <sheetFormatPr defaultColWidth="8.85546875" defaultRowHeight="14.25"/>
  <cols>
    <col min="1" max="3" width="11.7109375" style="5" customWidth="1"/>
    <col min="4" max="4" width="13.5703125" style="5" bestFit="1" customWidth="1"/>
    <col min="5" max="6" width="11.7109375" style="5" customWidth="1"/>
    <col min="7" max="7" width="15.28515625" style="5" bestFit="1" customWidth="1"/>
    <col min="8" max="8" width="2.7109375" style="5" customWidth="1"/>
    <col min="9" max="9" width="12.7109375" style="5" customWidth="1"/>
    <col min="10" max="10" width="17" style="5" bestFit="1" customWidth="1"/>
    <col min="11" max="11" width="10.140625" style="5" customWidth="1"/>
    <col min="12" max="12" width="11.140625" style="5" bestFit="1" customWidth="1"/>
    <col min="13" max="21" width="10.140625" style="5" customWidth="1"/>
    <col min="22" max="16384" width="8.85546875" style="5"/>
  </cols>
  <sheetData>
    <row r="1" spans="1:22" ht="14.45" customHeight="1">
      <c r="A1" s="131" t="s">
        <v>0</v>
      </c>
      <c r="B1" s="130"/>
      <c r="C1" s="130"/>
      <c r="D1" s="130"/>
      <c r="E1" s="130"/>
      <c r="F1" s="130"/>
      <c r="G1" s="132"/>
      <c r="H1" s="1"/>
      <c r="I1" s="2"/>
      <c r="J1" s="1" t="s">
        <v>13</v>
      </c>
      <c r="K1" s="3"/>
      <c r="L1" s="3"/>
      <c r="M1" s="130" t="s">
        <v>28</v>
      </c>
      <c r="N1" s="130"/>
      <c r="O1" s="130"/>
      <c r="P1" s="130"/>
      <c r="Q1" s="130"/>
      <c r="R1" s="130"/>
      <c r="S1" s="3"/>
      <c r="T1" s="3"/>
      <c r="U1" s="3"/>
      <c r="V1" s="4"/>
    </row>
    <row r="2" spans="1:22" ht="14.45" customHeight="1" thickBot="1">
      <c r="A2" s="135" t="s">
        <v>43</v>
      </c>
      <c r="B2" s="126"/>
      <c r="C2" s="126"/>
      <c r="D2" s="126"/>
      <c r="E2" s="126"/>
      <c r="F2" s="126"/>
      <c r="G2" s="136"/>
      <c r="H2" s="6"/>
      <c r="I2" s="7"/>
      <c r="J2" s="6" t="s">
        <v>15</v>
      </c>
      <c r="K2" s="8"/>
      <c r="L2" s="99" t="s">
        <v>23</v>
      </c>
      <c r="M2" s="9"/>
      <c r="N2" s="9"/>
      <c r="O2" s="10"/>
      <c r="P2" s="10"/>
      <c r="Q2" s="10"/>
      <c r="R2" s="10"/>
      <c r="S2" s="10"/>
      <c r="T2" s="10"/>
      <c r="U2" s="10"/>
      <c r="V2" s="11"/>
    </row>
    <row r="3" spans="1:22" ht="14.45" customHeight="1" thickTop="1">
      <c r="A3" s="133" t="s">
        <v>41</v>
      </c>
      <c r="B3" s="134"/>
      <c r="C3" s="134"/>
      <c r="D3" s="134"/>
      <c r="E3" s="134"/>
      <c r="F3" s="134"/>
      <c r="G3" s="12" t="s">
        <v>3</v>
      </c>
      <c r="H3" s="6"/>
      <c r="I3" s="10"/>
      <c r="J3" s="13"/>
      <c r="K3" s="14"/>
      <c r="L3" s="10"/>
      <c r="M3" s="10"/>
      <c r="N3" s="10"/>
      <c r="O3" s="137" t="s">
        <v>24</v>
      </c>
      <c r="P3" s="126"/>
      <c r="Q3" s="10"/>
      <c r="R3" s="10"/>
      <c r="S3" s="15"/>
      <c r="T3" s="16"/>
      <c r="U3" s="10"/>
      <c r="V3" s="11"/>
    </row>
    <row r="4" spans="1:22" ht="14.45" customHeight="1">
      <c r="A4" s="17" t="s">
        <v>44</v>
      </c>
      <c r="B4" s="18" t="s">
        <v>45</v>
      </c>
      <c r="C4" s="18" t="s">
        <v>46</v>
      </c>
      <c r="D4" s="18" t="s">
        <v>47</v>
      </c>
      <c r="E4" s="18" t="s">
        <v>48</v>
      </c>
      <c r="F4" s="18" t="s">
        <v>49</v>
      </c>
      <c r="G4" s="12" t="s">
        <v>5</v>
      </c>
      <c r="H4" s="6"/>
      <c r="I4" s="19" t="s">
        <v>60</v>
      </c>
      <c r="J4" s="19" t="s">
        <v>61</v>
      </c>
      <c r="K4" s="20"/>
      <c r="L4" s="10"/>
      <c r="M4" s="10"/>
      <c r="N4" s="10"/>
      <c r="O4" s="21"/>
      <c r="P4" s="10"/>
      <c r="Q4" s="10"/>
      <c r="R4" s="10"/>
      <c r="S4" s="21"/>
      <c r="T4" s="10"/>
      <c r="U4" s="10"/>
      <c r="V4" s="11"/>
    </row>
    <row r="5" spans="1:22" ht="14.45" customHeight="1">
      <c r="A5" s="22">
        <v>51</v>
      </c>
      <c r="B5" s="23">
        <v>30</v>
      </c>
      <c r="C5" s="24">
        <v>50</v>
      </c>
      <c r="D5" s="23">
        <v>330</v>
      </c>
      <c r="E5" s="25">
        <v>500</v>
      </c>
      <c r="F5" s="23">
        <v>3.3</v>
      </c>
      <c r="G5" s="26">
        <v>15</v>
      </c>
      <c r="H5" s="6"/>
      <c r="I5" s="27">
        <f>+F11</f>
        <v>6.0620878947534464</v>
      </c>
      <c r="J5" s="28">
        <f>+F27</f>
        <v>7.0579282469693627</v>
      </c>
      <c r="K5" s="29" t="s">
        <v>29</v>
      </c>
      <c r="L5" s="7"/>
      <c r="M5" s="10"/>
      <c r="N5" s="10"/>
      <c r="O5" s="21"/>
      <c r="P5" s="10"/>
      <c r="Q5" s="10"/>
      <c r="R5" s="10"/>
      <c r="S5" s="21"/>
      <c r="T5" s="10"/>
      <c r="U5" s="10"/>
      <c r="V5" s="11"/>
    </row>
    <row r="6" spans="1:22" ht="14.45" customHeight="1">
      <c r="A6" s="30"/>
      <c r="B6" s="31"/>
      <c r="C6" s="18" t="s">
        <v>50</v>
      </c>
      <c r="D6" s="31"/>
      <c r="E6" s="18" t="s">
        <v>51</v>
      </c>
      <c r="F6" s="31"/>
      <c r="G6" s="32"/>
      <c r="H6" s="6"/>
      <c r="I6" s="6"/>
      <c r="J6" s="10"/>
      <c r="K6" s="20"/>
      <c r="L6" s="10"/>
      <c r="M6" s="33"/>
      <c r="N6" s="33"/>
      <c r="O6" s="138">
        <f>+F14</f>
        <v>0.80731082468975224</v>
      </c>
      <c r="P6" s="34" t="s">
        <v>16</v>
      </c>
      <c r="Q6" s="33"/>
      <c r="R6" s="33"/>
      <c r="S6" s="21"/>
      <c r="T6" s="10"/>
      <c r="U6" s="10"/>
      <c r="V6" s="11"/>
    </row>
    <row r="7" spans="1:22" ht="14.45" customHeight="1">
      <c r="A7" s="35"/>
      <c r="B7" s="36"/>
      <c r="C7" s="37">
        <v>0.5</v>
      </c>
      <c r="D7" s="36"/>
      <c r="E7" s="37">
        <v>1E-4</v>
      </c>
      <c r="F7" s="36"/>
      <c r="G7" s="38"/>
      <c r="H7" s="10"/>
      <c r="I7" s="27">
        <f>+(I5+I9)/2</f>
        <v>5.6584324824085703</v>
      </c>
      <c r="J7" s="27">
        <f>+(J5+J9)/2</f>
        <v>6.4002321722988613</v>
      </c>
      <c r="K7" s="39"/>
      <c r="L7" s="36"/>
      <c r="M7" s="40"/>
      <c r="N7" s="40"/>
      <c r="O7" s="138"/>
      <c r="P7" s="41" t="s">
        <v>60</v>
      </c>
      <c r="Q7" s="40"/>
      <c r="R7" s="40"/>
      <c r="S7" s="42"/>
      <c r="T7" s="36"/>
      <c r="U7" s="10"/>
      <c r="V7" s="11"/>
    </row>
    <row r="8" spans="1:22" ht="14.45" customHeight="1">
      <c r="A8" s="43" t="s">
        <v>52</v>
      </c>
      <c r="B8" s="10"/>
      <c r="C8" s="10"/>
      <c r="D8" s="10"/>
      <c r="E8" s="10"/>
      <c r="F8" s="44">
        <f>1/(1/A5+1/(F5+D5))</f>
        <v>44.231850117096016</v>
      </c>
      <c r="G8" s="11" t="s">
        <v>1</v>
      </c>
      <c r="H8" s="10"/>
      <c r="I8" s="6"/>
      <c r="J8" s="6"/>
      <c r="K8" s="20"/>
      <c r="L8" s="10"/>
      <c r="M8" s="33"/>
      <c r="N8" s="33"/>
      <c r="O8" s="138">
        <f>+F30</f>
        <v>1.3153921493410028</v>
      </c>
      <c r="P8" s="34" t="s">
        <v>16</v>
      </c>
      <c r="Q8" s="33"/>
      <c r="R8" s="33"/>
      <c r="S8" s="21"/>
      <c r="T8" s="10"/>
      <c r="U8" s="10"/>
      <c r="V8" s="11"/>
    </row>
    <row r="9" spans="1:22" ht="14.45" customHeight="1">
      <c r="A9" s="43" t="s">
        <v>53</v>
      </c>
      <c r="B9" s="10"/>
      <c r="C9" s="10"/>
      <c r="D9" s="10"/>
      <c r="E9" s="10"/>
      <c r="F9" s="44">
        <f>1/(1/B5+1/D5)</f>
        <v>27.5</v>
      </c>
      <c r="G9" s="11" t="s">
        <v>1</v>
      </c>
      <c r="H9" s="10"/>
      <c r="I9" s="27">
        <f>+F13</f>
        <v>5.2547770700636942</v>
      </c>
      <c r="J9" s="27">
        <f>+F29</f>
        <v>5.7425360976283599</v>
      </c>
      <c r="K9" s="39"/>
      <c r="L9" s="36"/>
      <c r="M9" s="40"/>
      <c r="N9" s="40"/>
      <c r="O9" s="139"/>
      <c r="P9" s="41" t="s">
        <v>61</v>
      </c>
      <c r="Q9" s="40"/>
      <c r="R9" s="40"/>
      <c r="S9" s="42" t="s">
        <v>30</v>
      </c>
      <c r="T9" s="36"/>
      <c r="U9" s="10"/>
      <c r="V9" s="11"/>
    </row>
    <row r="10" spans="1:22" ht="14.45" customHeight="1">
      <c r="A10" s="135" t="s">
        <v>2</v>
      </c>
      <c r="B10" s="126"/>
      <c r="C10" s="126"/>
      <c r="D10" s="126"/>
      <c r="E10" s="126"/>
      <c r="F10" s="126"/>
      <c r="G10" s="136"/>
      <c r="H10" s="10"/>
      <c r="I10" s="10"/>
      <c r="J10" s="10"/>
      <c r="K10" s="20"/>
      <c r="L10" s="10"/>
      <c r="M10" s="10"/>
      <c r="N10" s="10"/>
      <c r="O10" s="21"/>
      <c r="P10" s="10"/>
      <c r="Q10" s="10"/>
      <c r="R10" s="10"/>
      <c r="S10" s="21"/>
      <c r="T10" s="10"/>
      <c r="U10" s="10"/>
      <c r="V10" s="11"/>
    </row>
    <row r="11" spans="1:22" ht="14.45" customHeight="1">
      <c r="A11" s="43" t="s">
        <v>54</v>
      </c>
      <c r="B11" s="10"/>
      <c r="C11" s="10"/>
      <c r="D11" s="10"/>
      <c r="E11" s="10"/>
      <c r="F11" s="45">
        <f>+(G5/(F8+B5))*B5</f>
        <v>6.0620878947534464</v>
      </c>
      <c r="G11" s="11" t="s">
        <v>3</v>
      </c>
      <c r="H11" s="6"/>
      <c r="I11" s="10"/>
      <c r="J11" s="10"/>
      <c r="K11" s="100" t="s">
        <v>11</v>
      </c>
      <c r="L11" s="10"/>
      <c r="M11" s="10"/>
      <c r="N11" s="10"/>
      <c r="O11" s="21"/>
      <c r="P11" s="10"/>
      <c r="Q11" s="10"/>
      <c r="R11" s="10"/>
      <c r="S11" s="21"/>
      <c r="T11" s="10"/>
      <c r="U11" s="10"/>
      <c r="V11" s="11"/>
    </row>
    <row r="12" spans="1:22" ht="14.45" customHeight="1">
      <c r="A12" s="135" t="s">
        <v>6</v>
      </c>
      <c r="B12" s="126"/>
      <c r="C12" s="126"/>
      <c r="D12" s="126"/>
      <c r="E12" s="126"/>
      <c r="F12" s="126"/>
      <c r="G12" s="136"/>
      <c r="H12" s="10"/>
      <c r="I12" s="10"/>
      <c r="J12" s="10"/>
      <c r="K12" s="20"/>
      <c r="L12" s="10"/>
      <c r="M12" s="10"/>
      <c r="N12" s="10"/>
      <c r="O12" s="21"/>
      <c r="P12" s="10"/>
      <c r="Q12" s="10"/>
      <c r="R12" s="10"/>
      <c r="S12" s="21"/>
      <c r="T12" s="10"/>
      <c r="U12" s="10"/>
      <c r="V12" s="11"/>
    </row>
    <row r="13" spans="1:22" ht="14.45" customHeight="1" thickBot="1">
      <c r="A13" s="43" t="s">
        <v>55</v>
      </c>
      <c r="B13" s="10"/>
      <c r="C13" s="10"/>
      <c r="D13" s="10"/>
      <c r="E13" s="10"/>
      <c r="F13" s="45">
        <f>+(G5/(A5+F9))*F9</f>
        <v>5.2547770700636942</v>
      </c>
      <c r="G13" s="11" t="s">
        <v>3</v>
      </c>
      <c r="H13" s="10"/>
      <c r="I13" s="36"/>
      <c r="J13" s="10" t="s">
        <v>14</v>
      </c>
      <c r="K13" s="46"/>
      <c r="L13" s="47"/>
      <c r="M13" s="47"/>
      <c r="N13" s="47"/>
      <c r="O13" s="48"/>
      <c r="P13" s="9"/>
      <c r="Q13" s="9"/>
      <c r="R13" s="9"/>
      <c r="S13" s="49"/>
      <c r="T13" s="47"/>
      <c r="U13" s="47"/>
      <c r="V13" s="11"/>
    </row>
    <row r="14" spans="1:22" ht="14.45" customHeight="1" thickTop="1" thickBot="1">
      <c r="A14" s="50" t="s">
        <v>8</v>
      </c>
      <c r="B14" s="51"/>
      <c r="C14" s="51"/>
      <c r="D14" s="51"/>
      <c r="E14" s="51"/>
      <c r="F14" s="52">
        <f>+F11-F13</f>
        <v>0.80731082468975224</v>
      </c>
      <c r="G14" s="53" t="s">
        <v>3</v>
      </c>
      <c r="H14" s="10"/>
      <c r="I14" s="10"/>
      <c r="J14" s="54"/>
      <c r="K14" s="125" t="s">
        <v>31</v>
      </c>
      <c r="L14" s="126"/>
      <c r="M14" s="126"/>
      <c r="N14" s="126"/>
      <c r="O14" s="126"/>
      <c r="P14" s="126"/>
      <c r="Q14" s="126"/>
      <c r="R14" s="126"/>
      <c r="S14" s="126"/>
      <c r="T14" s="126"/>
      <c r="U14" s="10"/>
      <c r="V14" s="11"/>
    </row>
    <row r="15" spans="1:22" ht="14.45" customHeight="1" thickTop="1" thickBot="1">
      <c r="A15" s="55"/>
      <c r="B15" s="56"/>
      <c r="C15" s="56"/>
      <c r="D15" s="56"/>
      <c r="E15" s="56"/>
      <c r="F15" s="56"/>
      <c r="G15" s="57"/>
      <c r="H15" s="58"/>
      <c r="I15" s="10"/>
      <c r="J15" s="10"/>
      <c r="K15" s="123" t="s">
        <v>9</v>
      </c>
      <c r="L15" s="123"/>
      <c r="M15" s="123"/>
      <c r="N15" s="123"/>
      <c r="O15" s="124" t="s">
        <v>10</v>
      </c>
      <c r="P15" s="124"/>
      <c r="Q15" s="124"/>
      <c r="R15" s="124"/>
      <c r="S15" s="123" t="s">
        <v>9</v>
      </c>
      <c r="T15" s="123"/>
      <c r="U15" s="59" t="s">
        <v>12</v>
      </c>
      <c r="V15" s="11"/>
    </row>
    <row r="16" spans="1:22" ht="14.45" customHeight="1" thickBot="1">
      <c r="A16" s="43"/>
      <c r="B16" s="10"/>
      <c r="C16" s="10"/>
      <c r="D16" s="10"/>
      <c r="E16" s="10"/>
      <c r="F16" s="10"/>
      <c r="G16" s="10"/>
      <c r="H16" s="10"/>
      <c r="I16" s="19"/>
      <c r="J16" s="19"/>
      <c r="K16" s="6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1:27" ht="14.45" customHeight="1">
      <c r="A17" s="131" t="s">
        <v>0</v>
      </c>
      <c r="B17" s="130"/>
      <c r="C17" s="130"/>
      <c r="D17" s="130"/>
      <c r="E17" s="130"/>
      <c r="F17" s="130"/>
      <c r="G17" s="132"/>
      <c r="H17" s="10"/>
      <c r="I17" s="10"/>
      <c r="J17" s="10"/>
      <c r="K17" s="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</row>
    <row r="18" spans="1:27" ht="14.45" customHeight="1">
      <c r="A18" s="143" t="s">
        <v>56</v>
      </c>
      <c r="B18" s="144"/>
      <c r="C18" s="144"/>
      <c r="D18" s="144"/>
      <c r="E18" s="144"/>
      <c r="F18" s="144"/>
      <c r="G18" s="145"/>
      <c r="H18" s="10"/>
      <c r="I18" s="10"/>
      <c r="J18" s="10"/>
      <c r="K18" s="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</row>
    <row r="19" spans="1:27" ht="14.45" customHeight="1">
      <c r="A19" s="133" t="s">
        <v>42</v>
      </c>
      <c r="B19" s="134"/>
      <c r="C19" s="134"/>
      <c r="D19" s="134"/>
      <c r="E19" s="134"/>
      <c r="F19" s="134"/>
      <c r="G19" s="12" t="s">
        <v>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1:27" ht="14.45" customHeight="1">
      <c r="A20" s="60" t="s">
        <v>44</v>
      </c>
      <c r="B20" s="61" t="s">
        <v>45</v>
      </c>
      <c r="C20" s="18" t="s">
        <v>50</v>
      </c>
      <c r="D20" s="61" t="s">
        <v>47</v>
      </c>
      <c r="E20" s="18" t="s">
        <v>51</v>
      </c>
      <c r="F20" s="18" t="s">
        <v>49</v>
      </c>
      <c r="G20" s="12" t="s">
        <v>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1" spans="1:27" ht="14.45" customHeight="1">
      <c r="A21" s="62">
        <f>+A5</f>
        <v>51</v>
      </c>
      <c r="B21" s="63">
        <f>+B5</f>
        <v>30</v>
      </c>
      <c r="C21" s="146">
        <f>+C7</f>
        <v>0.5</v>
      </c>
      <c r="D21" s="64">
        <f>+D5</f>
        <v>330</v>
      </c>
      <c r="E21" s="146">
        <f>+E7</f>
        <v>1E-4</v>
      </c>
      <c r="F21" s="64">
        <f>+F5</f>
        <v>3.3</v>
      </c>
      <c r="G21" s="65">
        <f>+G5</f>
        <v>15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AA21" s="66"/>
    </row>
    <row r="22" spans="1:27" ht="14.45" customHeight="1">
      <c r="A22" s="67">
        <f>+C5-B22</f>
        <v>25</v>
      </c>
      <c r="B22" s="68">
        <f>+C5*C7</f>
        <v>25</v>
      </c>
      <c r="C22" s="147"/>
      <c r="D22" s="64">
        <f>E5*E7</f>
        <v>0.05</v>
      </c>
      <c r="E22" s="147"/>
      <c r="F22" s="69"/>
      <c r="G22" s="70"/>
      <c r="H22" s="6"/>
      <c r="I22" s="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</row>
    <row r="23" spans="1:27" ht="14.45" customHeight="1">
      <c r="A23" s="71">
        <f>SUM(A21:A22)</f>
        <v>76</v>
      </c>
      <c r="B23" s="72">
        <f>SUM(B21:B22)</f>
        <v>55</v>
      </c>
      <c r="C23" s="148"/>
      <c r="D23" s="73">
        <f>SUM(D21:D22)</f>
        <v>330.05</v>
      </c>
      <c r="E23" s="148"/>
      <c r="F23" s="74"/>
      <c r="G23" s="75"/>
      <c r="H23" s="6"/>
      <c r="I23" s="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</row>
    <row r="24" spans="1:27" ht="14.45" customHeight="1">
      <c r="A24" s="43" t="s">
        <v>52</v>
      </c>
      <c r="B24" s="10"/>
      <c r="C24" s="10"/>
      <c r="D24" s="10"/>
      <c r="E24" s="10"/>
      <c r="F24" s="44">
        <f>1/(1/A23+1/(F21+D23))</f>
        <v>61.889825332844758</v>
      </c>
      <c r="G24" s="11" t="s">
        <v>1</v>
      </c>
      <c r="H24" s="6"/>
      <c r="I24" s="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</row>
    <row r="25" spans="1:27" ht="14.45" customHeight="1">
      <c r="A25" s="43" t="s">
        <v>53</v>
      </c>
      <c r="B25" s="10"/>
      <c r="C25" s="10"/>
      <c r="D25" s="10"/>
      <c r="E25" s="10"/>
      <c r="F25" s="44">
        <f>1/(1/B23+1/D23)</f>
        <v>47.143877418517071</v>
      </c>
      <c r="G25" s="11" t="s">
        <v>1</v>
      </c>
      <c r="H25" s="6"/>
      <c r="I25" s="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</row>
    <row r="26" spans="1:27" ht="14.45" customHeight="1">
      <c r="A26" s="135" t="s">
        <v>2</v>
      </c>
      <c r="B26" s="126"/>
      <c r="C26" s="126"/>
      <c r="D26" s="126"/>
      <c r="E26" s="126"/>
      <c r="F26" s="126"/>
      <c r="G26" s="136"/>
      <c r="H26" s="76"/>
      <c r="I26" s="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7" ht="14.45" customHeight="1">
      <c r="A27" s="43" t="s">
        <v>4</v>
      </c>
      <c r="B27" s="10"/>
      <c r="C27" s="10"/>
      <c r="D27" s="10"/>
      <c r="E27" s="10"/>
      <c r="F27" s="45">
        <f>+(G21/(F24+B23))*B23</f>
        <v>7.0579282469693627</v>
      </c>
      <c r="G27" s="11" t="s">
        <v>3</v>
      </c>
      <c r="H27" s="76"/>
      <c r="I27" s="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7" ht="14.45" customHeight="1">
      <c r="A28" s="135" t="s">
        <v>6</v>
      </c>
      <c r="B28" s="126"/>
      <c r="C28" s="126"/>
      <c r="D28" s="126"/>
      <c r="E28" s="126"/>
      <c r="F28" s="126"/>
      <c r="G28" s="136"/>
      <c r="H28" s="76"/>
      <c r="I28" s="7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7" ht="14.45" customHeight="1">
      <c r="A29" s="43" t="s">
        <v>7</v>
      </c>
      <c r="B29" s="10"/>
      <c r="C29" s="10"/>
      <c r="D29" s="10"/>
      <c r="E29" s="10"/>
      <c r="F29" s="45">
        <f>+(G21/(A23+F25))*F25</f>
        <v>5.7425360976283599</v>
      </c>
      <c r="G29" s="11" t="s">
        <v>3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7" ht="14.45" customHeight="1" thickBot="1">
      <c r="A30" s="50" t="s">
        <v>8</v>
      </c>
      <c r="B30" s="51"/>
      <c r="C30" s="51"/>
      <c r="D30" s="51"/>
      <c r="E30" s="51"/>
      <c r="F30" s="52">
        <f>+F27-F29</f>
        <v>1.3153921493410028</v>
      </c>
      <c r="G30" s="53" t="s">
        <v>3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7" ht="14.45" customHeight="1" thickTop="1" thickBot="1">
      <c r="A31" s="55"/>
      <c r="B31" s="56"/>
      <c r="C31" s="56"/>
      <c r="D31" s="56"/>
      <c r="E31" s="56"/>
      <c r="F31" s="56"/>
      <c r="G31" s="5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7" ht="14.45" customHeight="1" thickBot="1">
      <c r="A32" s="4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</row>
    <row r="33" spans="1:22" ht="14.45" customHeight="1">
      <c r="A33" s="140" t="s">
        <v>57</v>
      </c>
      <c r="B33" s="141"/>
      <c r="C33" s="141"/>
      <c r="D33" s="141"/>
      <c r="E33" s="141"/>
      <c r="F33" s="141"/>
      <c r="G33" s="142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</row>
    <row r="34" spans="1:22" ht="14.45" customHeight="1">
      <c r="A34" s="17" t="str">
        <f>+C20</f>
        <v>P1 i %</v>
      </c>
      <c r="B34" s="18" t="s">
        <v>18</v>
      </c>
      <c r="C34" s="18" t="s">
        <v>19</v>
      </c>
      <c r="D34" s="18" t="s">
        <v>21</v>
      </c>
      <c r="E34" s="18" t="s">
        <v>38</v>
      </c>
      <c r="F34" s="18" t="s">
        <v>39</v>
      </c>
      <c r="G34" s="12" t="s">
        <v>22</v>
      </c>
      <c r="H34" s="6"/>
      <c r="I34" s="6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4.45" customHeight="1">
      <c r="A35" s="77">
        <v>0</v>
      </c>
      <c r="B35" s="63">
        <v>3.9</v>
      </c>
      <c r="C35" s="63">
        <v>3</v>
      </c>
      <c r="D35" s="63">
        <f>+B35-C35</f>
        <v>0.89999999999999991</v>
      </c>
      <c r="E35" s="78">
        <f>+B35*10</f>
        <v>39</v>
      </c>
      <c r="F35" s="78">
        <f>C35*10</f>
        <v>30</v>
      </c>
      <c r="G35" s="79">
        <f>E35-F35</f>
        <v>9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4.45" customHeight="1">
      <c r="A36" s="77">
        <v>0.1</v>
      </c>
      <c r="B36" s="63">
        <v>4.53</v>
      </c>
      <c r="C36" s="63">
        <v>3.52</v>
      </c>
      <c r="D36" s="63">
        <f t="shared" ref="D36:D45" si="0">+B36-C36</f>
        <v>1.0100000000000002</v>
      </c>
      <c r="E36" s="78">
        <f t="shared" ref="E36:E45" si="1">+B36*10</f>
        <v>45.300000000000004</v>
      </c>
      <c r="F36" s="78">
        <f t="shared" ref="F36:F45" si="2">C36*10</f>
        <v>35.200000000000003</v>
      </c>
      <c r="G36" s="79">
        <f t="shared" ref="G36:G45" si="3">E36-F36</f>
        <v>10.100000000000001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4.45" customHeight="1">
      <c r="A37" s="77">
        <v>0.2</v>
      </c>
      <c r="B37" s="63">
        <v>5.15</v>
      </c>
      <c r="C37" s="63">
        <v>4.05</v>
      </c>
      <c r="D37" s="63">
        <f t="shared" si="0"/>
        <v>1.1000000000000005</v>
      </c>
      <c r="E37" s="78">
        <f t="shared" si="1"/>
        <v>51.5</v>
      </c>
      <c r="F37" s="78">
        <f t="shared" si="2"/>
        <v>40.5</v>
      </c>
      <c r="G37" s="79">
        <f t="shared" si="3"/>
        <v>11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4.45" customHeight="1">
      <c r="A38" s="77">
        <v>0.3</v>
      </c>
      <c r="B38" s="63">
        <v>5.74</v>
      </c>
      <c r="C38" s="63">
        <v>4.57</v>
      </c>
      <c r="D38" s="63">
        <f t="shared" si="0"/>
        <v>1.17</v>
      </c>
      <c r="E38" s="78">
        <f t="shared" si="1"/>
        <v>57.400000000000006</v>
      </c>
      <c r="F38" s="78">
        <f t="shared" si="2"/>
        <v>45.7</v>
      </c>
      <c r="G38" s="79">
        <f t="shared" si="3"/>
        <v>11.700000000000003</v>
      </c>
      <c r="H38" s="6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4.45" customHeight="1">
      <c r="A39" s="77">
        <v>0.4</v>
      </c>
      <c r="B39" s="63">
        <v>6.32</v>
      </c>
      <c r="C39" s="63">
        <v>5.09</v>
      </c>
      <c r="D39" s="63">
        <f t="shared" si="0"/>
        <v>1.2300000000000004</v>
      </c>
      <c r="E39" s="78">
        <f t="shared" si="1"/>
        <v>63.2</v>
      </c>
      <c r="F39" s="78">
        <f t="shared" si="2"/>
        <v>50.9</v>
      </c>
      <c r="G39" s="79">
        <f t="shared" si="3"/>
        <v>12.300000000000004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4.45" customHeight="1">
      <c r="A40" s="80">
        <v>0.5</v>
      </c>
      <c r="B40" s="81">
        <v>6.89</v>
      </c>
      <c r="C40" s="81">
        <v>5.62</v>
      </c>
      <c r="D40" s="81">
        <f t="shared" si="0"/>
        <v>1.2699999999999996</v>
      </c>
      <c r="E40" s="82">
        <f t="shared" si="1"/>
        <v>68.899999999999991</v>
      </c>
      <c r="F40" s="82">
        <f t="shared" si="2"/>
        <v>56.2</v>
      </c>
      <c r="G40" s="83">
        <f t="shared" si="3"/>
        <v>12.699999999999989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4.45" customHeight="1">
      <c r="A41" s="77">
        <v>0.6</v>
      </c>
      <c r="B41" s="63">
        <v>7.44</v>
      </c>
      <c r="C41" s="63">
        <v>6.15</v>
      </c>
      <c r="D41" s="63">
        <f t="shared" si="0"/>
        <v>1.29</v>
      </c>
      <c r="E41" s="78">
        <f t="shared" si="1"/>
        <v>74.400000000000006</v>
      </c>
      <c r="F41" s="78">
        <f t="shared" si="2"/>
        <v>61.5</v>
      </c>
      <c r="G41" s="79">
        <f t="shared" si="3"/>
        <v>12.900000000000006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</row>
    <row r="42" spans="1:22" ht="14.45" customHeight="1">
      <c r="A42" s="77">
        <v>0.7</v>
      </c>
      <c r="B42" s="63">
        <v>7.99</v>
      </c>
      <c r="C42" s="63">
        <v>6.68</v>
      </c>
      <c r="D42" s="63">
        <f t="shared" si="0"/>
        <v>1.3100000000000005</v>
      </c>
      <c r="E42" s="78">
        <f t="shared" si="1"/>
        <v>79.900000000000006</v>
      </c>
      <c r="F42" s="78">
        <f t="shared" si="2"/>
        <v>66.8</v>
      </c>
      <c r="G42" s="79">
        <f t="shared" si="3"/>
        <v>13.100000000000009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</row>
    <row r="43" spans="1:22" ht="14.45" customHeight="1">
      <c r="A43" s="77">
        <v>0.8</v>
      </c>
      <c r="B43" s="63">
        <v>8.5299999999999994</v>
      </c>
      <c r="C43" s="63">
        <v>7.22</v>
      </c>
      <c r="D43" s="63">
        <f t="shared" si="0"/>
        <v>1.3099999999999996</v>
      </c>
      <c r="E43" s="78">
        <f t="shared" si="1"/>
        <v>85.3</v>
      </c>
      <c r="F43" s="78">
        <f t="shared" si="2"/>
        <v>72.2</v>
      </c>
      <c r="G43" s="79">
        <f t="shared" si="3"/>
        <v>13.099999999999994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</row>
    <row r="44" spans="1:22" ht="14.45" customHeight="1">
      <c r="A44" s="77">
        <v>0.9</v>
      </c>
      <c r="B44" s="63">
        <v>9.06</v>
      </c>
      <c r="C44" s="63">
        <v>7.77</v>
      </c>
      <c r="D44" s="63">
        <f t="shared" si="0"/>
        <v>1.2900000000000009</v>
      </c>
      <c r="E44" s="78">
        <f t="shared" si="1"/>
        <v>90.600000000000009</v>
      </c>
      <c r="F44" s="78">
        <f t="shared" si="2"/>
        <v>77.699999999999989</v>
      </c>
      <c r="G44" s="79">
        <f t="shared" si="3"/>
        <v>12.90000000000002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</row>
    <row r="45" spans="1:22" ht="14.45" customHeight="1" thickBot="1">
      <c r="A45" s="84">
        <v>1</v>
      </c>
      <c r="B45" s="85">
        <v>9.59</v>
      </c>
      <c r="C45" s="85">
        <v>8.33</v>
      </c>
      <c r="D45" s="85">
        <f t="shared" si="0"/>
        <v>1.2599999999999998</v>
      </c>
      <c r="E45" s="86">
        <f t="shared" si="1"/>
        <v>95.9</v>
      </c>
      <c r="F45" s="86">
        <f t="shared" si="2"/>
        <v>83.3</v>
      </c>
      <c r="G45" s="87">
        <f t="shared" si="3"/>
        <v>12.600000000000009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</row>
    <row r="46" spans="1:22" ht="14.45" customHeight="1" thickBot="1">
      <c r="A46" s="43"/>
      <c r="B46" s="10"/>
      <c r="C46" s="10"/>
      <c r="D46" s="10"/>
      <c r="E46" s="10"/>
      <c r="F46" s="10"/>
      <c r="G46" s="10"/>
      <c r="H46" s="10"/>
      <c r="I46" s="88"/>
      <c r="J46" s="10"/>
      <c r="K46" s="45"/>
      <c r="L46" s="45"/>
      <c r="M46" s="10"/>
      <c r="N46" s="10"/>
      <c r="O46" s="45"/>
      <c r="P46" s="10"/>
      <c r="Q46" s="10"/>
      <c r="R46" s="10"/>
      <c r="S46" s="10"/>
      <c r="T46" s="10"/>
      <c r="U46" s="10"/>
      <c r="V46" s="11"/>
    </row>
    <row r="47" spans="1:22" ht="14.45" customHeight="1">
      <c r="A47" s="140" t="s">
        <v>58</v>
      </c>
      <c r="B47" s="141"/>
      <c r="C47" s="141"/>
      <c r="D47" s="141"/>
      <c r="E47" s="141"/>
      <c r="F47" s="141"/>
      <c r="G47" s="142"/>
      <c r="H47" s="10"/>
      <c r="I47" s="127" t="s">
        <v>20</v>
      </c>
      <c r="J47" s="128"/>
      <c r="K47" s="128"/>
      <c r="L47" s="128"/>
      <c r="M47" s="129"/>
      <c r="N47" s="10"/>
      <c r="O47" s="10" t="s">
        <v>65</v>
      </c>
      <c r="P47" s="10"/>
      <c r="Q47" s="10"/>
      <c r="R47" s="10"/>
      <c r="S47" s="10"/>
      <c r="T47" s="10"/>
      <c r="U47" s="10"/>
      <c r="V47" s="11"/>
    </row>
    <row r="48" spans="1:22" ht="14.45" customHeight="1">
      <c r="A48" s="17" t="str">
        <f>+A34</f>
        <v>P1 i %</v>
      </c>
      <c r="B48" s="18" t="s">
        <v>18</v>
      </c>
      <c r="C48" s="18" t="s">
        <v>19</v>
      </c>
      <c r="D48" s="18" t="s">
        <v>21</v>
      </c>
      <c r="E48" s="18" t="s">
        <v>38</v>
      </c>
      <c r="F48" s="18" t="s">
        <v>39</v>
      </c>
      <c r="G48" s="12" t="s">
        <v>22</v>
      </c>
      <c r="H48" s="10"/>
      <c r="I48" s="120" t="s">
        <v>32</v>
      </c>
      <c r="J48" s="121"/>
      <c r="K48" s="121"/>
      <c r="L48" s="121"/>
      <c r="M48" s="122"/>
      <c r="N48" s="10"/>
      <c r="O48" s="10" t="s">
        <v>34</v>
      </c>
      <c r="P48" s="10"/>
      <c r="Q48" s="10"/>
      <c r="R48" s="10"/>
      <c r="S48" s="10"/>
      <c r="T48" s="10"/>
      <c r="U48" s="10"/>
      <c r="V48" s="11"/>
    </row>
    <row r="49" spans="1:22" ht="14.45" customHeight="1">
      <c r="A49" s="77">
        <v>0</v>
      </c>
      <c r="B49" s="63">
        <v>3.6</v>
      </c>
      <c r="C49" s="63">
        <v>3.08</v>
      </c>
      <c r="D49" s="63">
        <f>+B49-C49</f>
        <v>0.52</v>
      </c>
      <c r="E49" s="78">
        <f>+B49*10</f>
        <v>36</v>
      </c>
      <c r="F49" s="78">
        <f>C49*10</f>
        <v>30.8</v>
      </c>
      <c r="G49" s="79">
        <f>E49-F49</f>
        <v>5.1999999999999993</v>
      </c>
      <c r="H49" s="10"/>
      <c r="I49" s="113" t="s">
        <v>62</v>
      </c>
      <c r="J49" s="114"/>
      <c r="K49" s="18" t="s">
        <v>63</v>
      </c>
      <c r="L49" s="18" t="s">
        <v>26</v>
      </c>
      <c r="M49" s="12" t="s">
        <v>27</v>
      </c>
      <c r="N49" s="10"/>
      <c r="O49" s="10" t="s">
        <v>35</v>
      </c>
      <c r="P49" s="10"/>
      <c r="Q49" s="10"/>
      <c r="R49" s="10"/>
      <c r="S49" s="10"/>
      <c r="T49" s="10"/>
      <c r="U49" s="10"/>
      <c r="V49" s="11"/>
    </row>
    <row r="50" spans="1:22" ht="14.45" customHeight="1">
      <c r="A50" s="77">
        <v>0.1</v>
      </c>
      <c r="B50" s="63">
        <v>4.22</v>
      </c>
      <c r="C50" s="63">
        <v>3.63</v>
      </c>
      <c r="D50" s="63">
        <f t="shared" ref="D50:D59" si="4">+B50-C50</f>
        <v>0.58999999999999986</v>
      </c>
      <c r="E50" s="78">
        <f t="shared" ref="E50:E59" si="5">+B50*10</f>
        <v>42.199999999999996</v>
      </c>
      <c r="F50" s="78">
        <f t="shared" ref="F50:F59" si="6">C50*10</f>
        <v>36.299999999999997</v>
      </c>
      <c r="G50" s="79">
        <f t="shared" ref="G50:G59" si="7">E50-F50</f>
        <v>5.8999999999999986</v>
      </c>
      <c r="H50" s="10"/>
      <c r="I50" s="115">
        <v>91</v>
      </c>
      <c r="J50" s="116"/>
      <c r="K50" s="89">
        <v>10</v>
      </c>
      <c r="L50" s="90">
        <v>0.2</v>
      </c>
      <c r="M50" s="91">
        <f>+L51/L50</f>
        <v>0.55466615384616602</v>
      </c>
      <c r="N50" s="10"/>
      <c r="O50" s="10" t="s">
        <v>36</v>
      </c>
      <c r="P50" s="10"/>
      <c r="Q50" s="10"/>
      <c r="R50" s="10"/>
      <c r="S50" s="10"/>
      <c r="T50" s="10"/>
      <c r="U50" s="10"/>
      <c r="V50" s="11"/>
    </row>
    <row r="51" spans="1:22" ht="14.45" customHeight="1" thickBot="1">
      <c r="A51" s="77">
        <v>0.2</v>
      </c>
      <c r="B51" s="63">
        <v>4.83</v>
      </c>
      <c r="C51" s="63">
        <v>4.18</v>
      </c>
      <c r="D51" s="63">
        <f t="shared" si="4"/>
        <v>0.65000000000000036</v>
      </c>
      <c r="E51" s="78">
        <f t="shared" si="5"/>
        <v>48.3</v>
      </c>
      <c r="F51" s="78">
        <f t="shared" si="6"/>
        <v>41.8</v>
      </c>
      <c r="G51" s="79">
        <f t="shared" si="7"/>
        <v>6.5</v>
      </c>
      <c r="H51" s="10"/>
      <c r="I51" s="117" t="s">
        <v>33</v>
      </c>
      <c r="J51" s="118"/>
      <c r="K51" s="119"/>
      <c r="L51" s="92">
        <v>0.11093323076923321</v>
      </c>
      <c r="M51" s="93" t="s">
        <v>1</v>
      </c>
      <c r="N51" s="10"/>
      <c r="O51" s="10" t="s">
        <v>37</v>
      </c>
      <c r="P51" s="10"/>
      <c r="Q51" s="10"/>
      <c r="R51" s="10"/>
      <c r="S51" s="10"/>
      <c r="T51" s="10"/>
      <c r="U51" s="10"/>
      <c r="V51" s="11"/>
    </row>
    <row r="52" spans="1:22" ht="14.45" customHeight="1">
      <c r="A52" s="77">
        <v>0.3</v>
      </c>
      <c r="B52" s="63">
        <v>5.42</v>
      </c>
      <c r="C52" s="63">
        <v>4.7300000000000004</v>
      </c>
      <c r="D52" s="63">
        <f t="shared" si="4"/>
        <v>0.6899999999999995</v>
      </c>
      <c r="E52" s="78">
        <f t="shared" si="5"/>
        <v>54.2</v>
      </c>
      <c r="F52" s="78">
        <f t="shared" si="6"/>
        <v>47.300000000000004</v>
      </c>
      <c r="G52" s="79">
        <f t="shared" si="7"/>
        <v>6.8999999999999986</v>
      </c>
      <c r="H52" s="10"/>
      <c r="I52" s="94"/>
      <c r="J52" s="3"/>
      <c r="K52" s="3"/>
      <c r="L52" s="3"/>
      <c r="M52" s="4"/>
      <c r="N52" s="10"/>
      <c r="O52" s="10"/>
      <c r="P52" s="10"/>
      <c r="Q52" s="10"/>
      <c r="R52" s="10"/>
      <c r="S52" s="10"/>
      <c r="T52" s="10"/>
      <c r="U52" s="10"/>
      <c r="V52" s="11"/>
    </row>
    <row r="53" spans="1:22" ht="14.45" customHeight="1">
      <c r="A53" s="77">
        <v>0.4</v>
      </c>
      <c r="B53" s="63">
        <v>6.01</v>
      </c>
      <c r="C53" s="63">
        <v>5.28</v>
      </c>
      <c r="D53" s="63">
        <f t="shared" si="4"/>
        <v>0.72999999999999954</v>
      </c>
      <c r="E53" s="78">
        <f t="shared" si="5"/>
        <v>60.099999999999994</v>
      </c>
      <c r="F53" s="78">
        <f t="shared" si="6"/>
        <v>52.800000000000004</v>
      </c>
      <c r="G53" s="79">
        <f t="shared" si="7"/>
        <v>7.2999999999999901</v>
      </c>
      <c r="H53" s="10"/>
      <c r="I53" s="43" t="s">
        <v>64</v>
      </c>
      <c r="J53" s="10"/>
      <c r="K53" s="95">
        <f>1+I50/(K50+L51)</f>
        <v>10.000158335837096</v>
      </c>
      <c r="L53" s="96">
        <f>20*LOG10(K53)</f>
        <v>20.0001375276719</v>
      </c>
      <c r="M53" s="97" t="s">
        <v>17</v>
      </c>
      <c r="N53" s="10"/>
      <c r="O53" s="10"/>
      <c r="P53" s="10"/>
      <c r="Q53" s="10"/>
      <c r="R53" s="10"/>
      <c r="S53" s="10"/>
      <c r="T53" s="10"/>
      <c r="U53" s="10"/>
      <c r="V53" s="11"/>
    </row>
    <row r="54" spans="1:22" ht="14.45" customHeight="1" thickBot="1">
      <c r="A54" s="80">
        <v>0.5</v>
      </c>
      <c r="B54" s="81">
        <v>6.58</v>
      </c>
      <c r="C54" s="81">
        <v>5.83</v>
      </c>
      <c r="D54" s="81">
        <f t="shared" si="4"/>
        <v>0.75</v>
      </c>
      <c r="E54" s="82">
        <f t="shared" si="5"/>
        <v>65.8</v>
      </c>
      <c r="F54" s="82">
        <f t="shared" si="6"/>
        <v>58.3</v>
      </c>
      <c r="G54" s="83">
        <f t="shared" si="7"/>
        <v>7.5</v>
      </c>
      <c r="H54" s="10"/>
      <c r="I54" s="55"/>
      <c r="J54" s="56"/>
      <c r="K54" s="56"/>
      <c r="L54" s="56"/>
      <c r="M54" s="57"/>
      <c r="N54" s="10"/>
      <c r="O54" s="45"/>
      <c r="P54" s="10"/>
      <c r="Q54" s="10"/>
      <c r="R54" s="10"/>
      <c r="S54" s="10"/>
      <c r="T54" s="10"/>
      <c r="U54" s="10"/>
      <c r="V54" s="11"/>
    </row>
    <row r="55" spans="1:22" ht="14.45" customHeight="1">
      <c r="A55" s="77">
        <v>0.6</v>
      </c>
      <c r="B55" s="63">
        <v>7.15</v>
      </c>
      <c r="C55" s="63">
        <v>6.39</v>
      </c>
      <c r="D55" s="63">
        <f t="shared" si="4"/>
        <v>0.76000000000000068</v>
      </c>
      <c r="E55" s="78">
        <f t="shared" si="5"/>
        <v>71.5</v>
      </c>
      <c r="F55" s="78">
        <f t="shared" si="6"/>
        <v>63.9</v>
      </c>
      <c r="G55" s="79">
        <f t="shared" si="7"/>
        <v>7.6000000000000014</v>
      </c>
      <c r="H55" s="10"/>
      <c r="I55" s="10"/>
      <c r="J55" s="10"/>
      <c r="K55" s="10"/>
      <c r="L55" s="10"/>
      <c r="M55" s="10"/>
      <c r="N55" s="10"/>
      <c r="O55" s="45"/>
      <c r="P55" s="10"/>
      <c r="Q55" s="10"/>
      <c r="R55" s="10"/>
      <c r="S55" s="10"/>
      <c r="T55" s="10"/>
      <c r="U55" s="10"/>
      <c r="V55" s="11"/>
    </row>
    <row r="56" spans="1:22" ht="14.45" customHeight="1">
      <c r="A56" s="77">
        <v>0.7</v>
      </c>
      <c r="B56" s="63">
        <v>7.72</v>
      </c>
      <c r="C56" s="63">
        <v>6.94</v>
      </c>
      <c r="D56" s="63">
        <f t="shared" si="4"/>
        <v>0.77999999999999936</v>
      </c>
      <c r="E56" s="78">
        <f t="shared" si="5"/>
        <v>77.2</v>
      </c>
      <c r="F56" s="78">
        <f t="shared" si="6"/>
        <v>69.400000000000006</v>
      </c>
      <c r="G56" s="79">
        <f t="shared" si="7"/>
        <v>7.7999999999999972</v>
      </c>
      <c r="H56" s="10"/>
      <c r="I56" s="10"/>
      <c r="J56" s="10"/>
      <c r="K56" s="10"/>
      <c r="L56" s="10"/>
      <c r="M56" s="10"/>
      <c r="N56" s="10"/>
      <c r="O56" s="45"/>
      <c r="P56" s="10"/>
      <c r="Q56" s="10"/>
      <c r="R56" s="10"/>
      <c r="S56" s="10"/>
      <c r="T56" s="10"/>
      <c r="U56" s="10"/>
      <c r="V56" s="11"/>
    </row>
    <row r="57" spans="1:22" ht="14.45" customHeight="1">
      <c r="A57" s="77">
        <v>0.8</v>
      </c>
      <c r="B57" s="63">
        <v>8.2799999999999994</v>
      </c>
      <c r="C57" s="63">
        <v>7.5</v>
      </c>
      <c r="D57" s="63">
        <f t="shared" si="4"/>
        <v>0.77999999999999936</v>
      </c>
      <c r="E57" s="78">
        <f t="shared" si="5"/>
        <v>82.8</v>
      </c>
      <c r="F57" s="78">
        <f t="shared" si="6"/>
        <v>75</v>
      </c>
      <c r="G57" s="79">
        <f t="shared" si="7"/>
        <v>7.7999999999999972</v>
      </c>
      <c r="H57" s="10"/>
      <c r="I57" s="10"/>
      <c r="J57" s="10"/>
      <c r="K57" s="10"/>
      <c r="L57" s="10"/>
      <c r="M57" s="10"/>
      <c r="N57" s="10"/>
      <c r="O57" s="45"/>
      <c r="P57" s="10"/>
      <c r="Q57" s="10"/>
      <c r="R57" s="10"/>
      <c r="S57" s="10"/>
      <c r="T57" s="10"/>
      <c r="U57" s="10"/>
      <c r="V57" s="11"/>
    </row>
    <row r="58" spans="1:22" ht="14.45" customHeight="1">
      <c r="A58" s="77">
        <v>0.9</v>
      </c>
      <c r="B58" s="63">
        <v>8.83</v>
      </c>
      <c r="C58" s="63">
        <v>8.07</v>
      </c>
      <c r="D58" s="63">
        <f t="shared" si="4"/>
        <v>0.75999999999999979</v>
      </c>
      <c r="E58" s="78">
        <f t="shared" si="5"/>
        <v>88.3</v>
      </c>
      <c r="F58" s="78">
        <f t="shared" si="6"/>
        <v>80.7</v>
      </c>
      <c r="G58" s="79">
        <f t="shared" si="7"/>
        <v>7.5999999999999943</v>
      </c>
      <c r="H58" s="10"/>
      <c r="I58" s="10"/>
      <c r="J58" s="10"/>
      <c r="K58" s="10"/>
      <c r="L58" s="10"/>
      <c r="M58" s="10"/>
      <c r="N58" s="10"/>
      <c r="O58" s="45"/>
      <c r="P58" s="10"/>
      <c r="Q58" s="10"/>
      <c r="R58" s="10"/>
      <c r="S58" s="10"/>
      <c r="T58" s="10"/>
      <c r="U58" s="10"/>
      <c r="V58" s="11"/>
    </row>
    <row r="59" spans="1:22" ht="14.45" customHeight="1" thickBot="1">
      <c r="A59" s="84">
        <v>1</v>
      </c>
      <c r="B59" s="85">
        <v>9.39</v>
      </c>
      <c r="C59" s="85">
        <v>8.64</v>
      </c>
      <c r="D59" s="85">
        <f t="shared" si="4"/>
        <v>0.75</v>
      </c>
      <c r="E59" s="86">
        <f t="shared" si="5"/>
        <v>93.9</v>
      </c>
      <c r="F59" s="86">
        <f t="shared" si="6"/>
        <v>86.4</v>
      </c>
      <c r="G59" s="87">
        <f t="shared" si="7"/>
        <v>7.5</v>
      </c>
      <c r="H59" s="10"/>
      <c r="I59" s="10"/>
      <c r="J59" s="10"/>
      <c r="K59" s="10"/>
      <c r="L59" s="10"/>
      <c r="M59" s="10"/>
      <c r="N59" s="10"/>
      <c r="O59" s="45"/>
      <c r="P59" s="10"/>
      <c r="Q59" s="10"/>
      <c r="R59" s="10"/>
      <c r="S59" s="10"/>
      <c r="T59" s="10"/>
      <c r="U59" s="10"/>
      <c r="V59" s="11"/>
    </row>
    <row r="60" spans="1:22" ht="14.45" customHeight="1" thickBot="1">
      <c r="A60" s="4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45"/>
      <c r="P60" s="10"/>
      <c r="Q60" s="10"/>
      <c r="R60" s="10"/>
      <c r="S60" s="10"/>
      <c r="T60" s="10"/>
      <c r="U60" s="10"/>
      <c r="V60" s="11"/>
    </row>
    <row r="61" spans="1:22" ht="14.45" customHeight="1">
      <c r="A61" s="140" t="s">
        <v>59</v>
      </c>
      <c r="B61" s="141"/>
      <c r="C61" s="141"/>
      <c r="D61" s="141"/>
      <c r="E61" s="141"/>
      <c r="F61" s="141"/>
      <c r="G61" s="142"/>
      <c r="H61" s="10"/>
      <c r="I61" s="112"/>
      <c r="J61" s="112"/>
      <c r="K61" s="112"/>
      <c r="L61" s="112"/>
      <c r="M61" s="112"/>
      <c r="N61" s="112"/>
      <c r="O61" s="112"/>
      <c r="P61" s="112"/>
      <c r="Q61" s="10"/>
      <c r="R61" s="10"/>
      <c r="S61" s="10"/>
      <c r="T61" s="10"/>
      <c r="U61" s="10"/>
      <c r="V61" s="11"/>
    </row>
    <row r="62" spans="1:22" ht="14.45" customHeight="1">
      <c r="A62" s="17" t="str">
        <f>+A48</f>
        <v>P1 i %</v>
      </c>
      <c r="B62" s="18" t="s">
        <v>18</v>
      </c>
      <c r="C62" s="18" t="s">
        <v>19</v>
      </c>
      <c r="D62" s="18" t="s">
        <v>21</v>
      </c>
      <c r="E62" s="18" t="s">
        <v>38</v>
      </c>
      <c r="F62" s="18" t="s">
        <v>39</v>
      </c>
      <c r="G62" s="12" t="s">
        <v>22</v>
      </c>
      <c r="H62" s="10"/>
      <c r="I62" s="10"/>
      <c r="J62" s="10"/>
      <c r="K62" s="10"/>
      <c r="L62" s="10"/>
      <c r="M62" s="10"/>
      <c r="N62" s="10"/>
      <c r="O62" s="45"/>
      <c r="P62" s="10"/>
      <c r="Q62" s="10"/>
      <c r="R62" s="10"/>
      <c r="S62" s="10"/>
      <c r="T62" s="10"/>
      <c r="U62" s="10"/>
      <c r="V62" s="11"/>
    </row>
    <row r="63" spans="1:22" ht="14.45" customHeight="1">
      <c r="A63" s="77">
        <v>0</v>
      </c>
      <c r="B63" s="63">
        <v>3.48</v>
      </c>
      <c r="C63" s="63">
        <v>3.11</v>
      </c>
      <c r="D63" s="63">
        <f>+B63-C63</f>
        <v>0.37000000000000011</v>
      </c>
      <c r="E63" s="78">
        <f>+B63*10</f>
        <v>34.799999999999997</v>
      </c>
      <c r="F63" s="78">
        <f>C63*10</f>
        <v>31.099999999999998</v>
      </c>
      <c r="G63" s="79">
        <f>E63-F63</f>
        <v>3.6999999999999993</v>
      </c>
      <c r="H63" s="10"/>
      <c r="I63" s="103"/>
      <c r="J63" s="109"/>
      <c r="K63" s="109"/>
      <c r="L63" s="109"/>
      <c r="M63" s="109"/>
      <c r="N63" s="109"/>
      <c r="O63" s="109"/>
      <c r="P63" s="104"/>
      <c r="Q63" s="10"/>
      <c r="R63" s="10"/>
      <c r="S63" s="10"/>
      <c r="T63" s="10"/>
      <c r="U63" s="10"/>
      <c r="V63" s="11"/>
    </row>
    <row r="64" spans="1:22" ht="14.45" customHeight="1">
      <c r="A64" s="77">
        <v>0.1</v>
      </c>
      <c r="B64" s="63">
        <v>4.09</v>
      </c>
      <c r="C64" s="63">
        <v>3.67</v>
      </c>
      <c r="D64" s="63">
        <f t="shared" ref="D64:D73" si="8">+B64-C64</f>
        <v>0.41999999999999993</v>
      </c>
      <c r="E64" s="78">
        <f t="shared" ref="E64:E73" si="9">+B64*10</f>
        <v>40.9</v>
      </c>
      <c r="F64" s="78">
        <f t="shared" ref="F64:F73" si="10">C64*10</f>
        <v>36.700000000000003</v>
      </c>
      <c r="G64" s="79">
        <f t="shared" ref="G64:G73" si="11">E64-F64</f>
        <v>4.1999999999999957</v>
      </c>
      <c r="H64" s="10"/>
      <c r="I64" s="10"/>
      <c r="J64" s="106"/>
      <c r="K64" s="107"/>
      <c r="L64" s="107"/>
      <c r="M64" s="107"/>
      <c r="N64" s="107"/>
      <c r="O64" s="45"/>
      <c r="P64" s="10"/>
      <c r="Q64" s="10"/>
      <c r="R64" s="10"/>
      <c r="S64" s="10"/>
      <c r="T64" s="10"/>
      <c r="U64" s="10"/>
      <c r="V64" s="11"/>
    </row>
    <row r="65" spans="1:22" ht="14.45" customHeight="1">
      <c r="A65" s="77">
        <v>0.2</v>
      </c>
      <c r="B65" s="63">
        <v>4.6900000000000004</v>
      </c>
      <c r="C65" s="63">
        <v>4.24</v>
      </c>
      <c r="D65" s="63">
        <f t="shared" si="8"/>
        <v>0.45000000000000018</v>
      </c>
      <c r="E65" s="78">
        <f t="shared" si="9"/>
        <v>46.900000000000006</v>
      </c>
      <c r="F65" s="78">
        <f t="shared" si="10"/>
        <v>42.400000000000006</v>
      </c>
      <c r="G65" s="79">
        <f t="shared" si="11"/>
        <v>4.5</v>
      </c>
      <c r="H65" s="10"/>
      <c r="I65" s="105"/>
      <c r="J65" s="109" t="s">
        <v>67</v>
      </c>
      <c r="K65" s="109"/>
      <c r="L65" s="109"/>
      <c r="M65" s="109"/>
      <c r="N65" s="109"/>
      <c r="O65" s="109"/>
      <c r="P65" s="105"/>
      <c r="Q65" s="10"/>
      <c r="R65" s="10"/>
      <c r="S65" s="10"/>
      <c r="T65" s="10"/>
      <c r="U65" s="10"/>
      <c r="V65" s="11"/>
    </row>
    <row r="66" spans="1:22" ht="14.45" customHeight="1">
      <c r="A66" s="77">
        <v>0.3</v>
      </c>
      <c r="B66" s="63">
        <v>5.29</v>
      </c>
      <c r="C66" s="63">
        <v>4.8</v>
      </c>
      <c r="D66" s="63">
        <f t="shared" si="8"/>
        <v>0.49000000000000021</v>
      </c>
      <c r="E66" s="78">
        <f t="shared" si="9"/>
        <v>52.9</v>
      </c>
      <c r="F66" s="78">
        <f t="shared" si="10"/>
        <v>48</v>
      </c>
      <c r="G66" s="79">
        <f t="shared" si="11"/>
        <v>4.8999999999999986</v>
      </c>
      <c r="H66" s="10"/>
      <c r="I66" s="10"/>
      <c r="J66" s="106"/>
      <c r="K66" s="108"/>
      <c r="L66" s="108"/>
      <c r="M66" s="108"/>
      <c r="N66" s="108"/>
      <c r="O66" s="45"/>
      <c r="P66" s="10"/>
      <c r="Q66" s="10"/>
      <c r="R66" s="10"/>
      <c r="S66" s="10"/>
      <c r="T66" s="10"/>
      <c r="U66" s="10"/>
      <c r="V66" s="11"/>
    </row>
    <row r="67" spans="1:22" ht="14.45" customHeight="1">
      <c r="A67" s="77">
        <v>0.4</v>
      </c>
      <c r="B67" s="63">
        <v>5.88</v>
      </c>
      <c r="C67" s="63">
        <v>5.36</v>
      </c>
      <c r="D67" s="63">
        <f t="shared" si="8"/>
        <v>0.51999999999999957</v>
      </c>
      <c r="E67" s="78">
        <f t="shared" si="9"/>
        <v>58.8</v>
      </c>
      <c r="F67" s="78">
        <f t="shared" si="10"/>
        <v>53.6</v>
      </c>
      <c r="G67" s="79">
        <f t="shared" si="11"/>
        <v>5.1999999999999957</v>
      </c>
      <c r="H67" s="10"/>
      <c r="I67" s="10"/>
      <c r="J67" s="110" t="s">
        <v>40</v>
      </c>
      <c r="K67" s="110"/>
      <c r="L67" s="110"/>
      <c r="M67" s="110"/>
      <c r="N67" s="110"/>
      <c r="O67" s="110"/>
      <c r="P67" s="10"/>
      <c r="Q67" s="10"/>
      <c r="R67" s="10"/>
      <c r="S67" s="10"/>
      <c r="T67" s="10"/>
      <c r="U67" s="10"/>
      <c r="V67" s="11"/>
    </row>
    <row r="68" spans="1:22" ht="14.45" customHeight="1">
      <c r="A68" s="80">
        <v>0.5</v>
      </c>
      <c r="B68" s="81">
        <v>6.46</v>
      </c>
      <c r="C68" s="81">
        <v>5.92</v>
      </c>
      <c r="D68" s="81">
        <f t="shared" si="8"/>
        <v>0.54</v>
      </c>
      <c r="E68" s="82">
        <f t="shared" si="9"/>
        <v>64.599999999999994</v>
      </c>
      <c r="F68" s="82">
        <f t="shared" si="10"/>
        <v>59.2</v>
      </c>
      <c r="G68" s="83">
        <f t="shared" si="11"/>
        <v>5.3999999999999915</v>
      </c>
      <c r="H68" s="10"/>
      <c r="I68" s="10"/>
      <c r="J68" s="108"/>
      <c r="K68" s="10"/>
      <c r="L68" s="10"/>
      <c r="M68" s="10"/>
      <c r="N68" s="10"/>
      <c r="O68" s="45"/>
      <c r="P68" s="10"/>
      <c r="Q68" s="10"/>
      <c r="R68" s="10"/>
      <c r="S68" s="10"/>
      <c r="T68" s="10"/>
      <c r="U68" s="10"/>
      <c r="V68" s="11"/>
    </row>
    <row r="69" spans="1:22" ht="14.45" customHeight="1">
      <c r="A69" s="77">
        <v>0.6</v>
      </c>
      <c r="B69" s="63">
        <v>7.03</v>
      </c>
      <c r="C69" s="63">
        <v>6.49</v>
      </c>
      <c r="D69" s="63">
        <f t="shared" si="8"/>
        <v>0.54</v>
      </c>
      <c r="E69" s="78">
        <f t="shared" si="9"/>
        <v>70.3</v>
      </c>
      <c r="F69" s="78">
        <f t="shared" si="10"/>
        <v>64.900000000000006</v>
      </c>
      <c r="G69" s="79">
        <f t="shared" si="11"/>
        <v>5.3999999999999915</v>
      </c>
      <c r="H69" s="10"/>
      <c r="I69" s="10"/>
      <c r="J69" s="111" t="s">
        <v>68</v>
      </c>
      <c r="K69" s="111"/>
      <c r="L69" s="111"/>
      <c r="M69" s="111"/>
      <c r="N69" s="111"/>
      <c r="O69" s="111"/>
      <c r="P69" s="10"/>
      <c r="Q69" s="10"/>
      <c r="R69" s="10"/>
      <c r="S69" s="10"/>
      <c r="T69" s="10"/>
      <c r="U69" s="10"/>
      <c r="V69" s="11"/>
    </row>
    <row r="70" spans="1:22" ht="14.45" customHeight="1">
      <c r="A70" s="77">
        <v>0.7</v>
      </c>
      <c r="B70" s="63">
        <v>7.6</v>
      </c>
      <c r="C70" s="63">
        <v>7.06</v>
      </c>
      <c r="D70" s="63">
        <f t="shared" si="8"/>
        <v>0.54</v>
      </c>
      <c r="E70" s="78">
        <f t="shared" si="9"/>
        <v>76</v>
      </c>
      <c r="F70" s="78">
        <f t="shared" si="10"/>
        <v>70.599999999999994</v>
      </c>
      <c r="G70" s="79">
        <f t="shared" si="11"/>
        <v>5.4000000000000057</v>
      </c>
      <c r="H70" s="10"/>
      <c r="I70" s="10"/>
      <c r="J70" s="111"/>
      <c r="K70" s="111"/>
      <c r="L70" s="111"/>
      <c r="M70" s="111"/>
      <c r="N70" s="111"/>
      <c r="O70" s="111"/>
      <c r="P70" s="10"/>
      <c r="Q70" s="10"/>
      <c r="R70" s="10"/>
      <c r="S70" s="10"/>
      <c r="T70" s="10"/>
      <c r="U70" s="10"/>
      <c r="V70" s="11"/>
    </row>
    <row r="71" spans="1:22" ht="14.45" customHeight="1">
      <c r="A71" s="77">
        <v>0.8</v>
      </c>
      <c r="B71" s="63">
        <v>8.16</v>
      </c>
      <c r="C71" s="63">
        <v>7.62</v>
      </c>
      <c r="D71" s="63">
        <f t="shared" si="8"/>
        <v>0.54</v>
      </c>
      <c r="E71" s="78">
        <f t="shared" si="9"/>
        <v>81.599999999999994</v>
      </c>
      <c r="F71" s="78">
        <f t="shared" si="10"/>
        <v>76.2</v>
      </c>
      <c r="G71" s="79">
        <f t="shared" si="11"/>
        <v>5.3999999999999915</v>
      </c>
      <c r="H71" s="10"/>
      <c r="I71" s="10"/>
      <c r="J71" s="10"/>
      <c r="K71" s="10"/>
      <c r="L71" s="10"/>
      <c r="M71" s="10"/>
      <c r="N71" s="10"/>
      <c r="O71" s="45"/>
      <c r="P71" s="10"/>
      <c r="Q71" s="10"/>
      <c r="R71" s="10"/>
      <c r="S71" s="10"/>
      <c r="T71" s="10"/>
      <c r="U71" s="10"/>
      <c r="V71" s="11"/>
    </row>
    <row r="72" spans="1:22" ht="14.45" customHeight="1">
      <c r="A72" s="77">
        <v>0.9</v>
      </c>
      <c r="B72" s="63">
        <v>8.74</v>
      </c>
      <c r="C72" s="63">
        <v>8.1999999999999993</v>
      </c>
      <c r="D72" s="63">
        <f t="shared" si="8"/>
        <v>0.54000000000000092</v>
      </c>
      <c r="E72" s="78">
        <f t="shared" si="9"/>
        <v>87.4</v>
      </c>
      <c r="F72" s="78">
        <f t="shared" si="10"/>
        <v>82</v>
      </c>
      <c r="G72" s="79">
        <f t="shared" si="11"/>
        <v>5.4000000000000057</v>
      </c>
      <c r="H72" s="10"/>
      <c r="I72" s="10"/>
      <c r="J72" s="10"/>
      <c r="K72" s="10"/>
      <c r="L72" s="10"/>
      <c r="M72" s="10"/>
      <c r="N72" s="10"/>
      <c r="O72" s="45"/>
      <c r="P72" s="10"/>
      <c r="Q72" s="10"/>
      <c r="R72" s="10"/>
      <c r="S72" s="10"/>
      <c r="T72" s="10"/>
      <c r="U72" s="10"/>
      <c r="V72" s="11"/>
    </row>
    <row r="73" spans="1:22" ht="14.45" customHeight="1" thickBot="1">
      <c r="A73" s="84">
        <v>1</v>
      </c>
      <c r="B73" s="85">
        <v>9.3000000000000007</v>
      </c>
      <c r="C73" s="85">
        <v>8.77</v>
      </c>
      <c r="D73" s="85">
        <f t="shared" si="8"/>
        <v>0.53000000000000114</v>
      </c>
      <c r="E73" s="86">
        <f t="shared" si="9"/>
        <v>93</v>
      </c>
      <c r="F73" s="86">
        <f t="shared" si="10"/>
        <v>87.699999999999989</v>
      </c>
      <c r="G73" s="87">
        <f t="shared" si="11"/>
        <v>5.3000000000000114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</row>
    <row r="74" spans="1:22" ht="14.45" customHeight="1">
      <c r="A74" s="4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</row>
    <row r="75" spans="1:22" ht="14.45" customHeight="1">
      <c r="A75" s="4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</row>
    <row r="76" spans="1:22" ht="14.45" customHeight="1">
      <c r="A76" s="4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</row>
    <row r="77" spans="1:22" ht="14.45" customHeight="1">
      <c r="A77" s="58"/>
      <c r="B77" s="7"/>
      <c r="C77" s="7"/>
      <c r="D77" s="7"/>
      <c r="E77" s="7"/>
      <c r="F77" s="7"/>
      <c r="G77" s="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</row>
    <row r="78" spans="1:22" ht="14.45" customHeight="1">
      <c r="A78" s="4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</row>
    <row r="79" spans="1:22" ht="14.45" customHeight="1">
      <c r="A79" s="4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</row>
    <row r="80" spans="1:22" ht="14.45" customHeight="1" thickBot="1">
      <c r="A80" s="101" t="s">
        <v>25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102" t="s">
        <v>66</v>
      </c>
      <c r="V80" s="98"/>
    </row>
    <row r="81" spans="1:12" ht="14.45" customHeight="1"/>
    <row r="82" spans="1:12" ht="14.45" customHeight="1"/>
    <row r="83" spans="1:12" ht="14.45" customHeight="1"/>
    <row r="84" spans="1:12" ht="14.45" customHeight="1"/>
    <row r="85" spans="1:12" ht="14.45" customHeight="1"/>
    <row r="86" spans="1:12" ht="14.45" customHeight="1"/>
    <row r="87" spans="1:12" ht="14.45" customHeight="1"/>
    <row r="88" spans="1:12" ht="14.45" customHeight="1"/>
    <row r="89" spans="1:12" ht="14.45" customHeight="1"/>
    <row r="90" spans="1:12" ht="14.45" customHeight="1"/>
    <row r="91" spans="1:1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1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1:1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1:1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1:1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</sheetData>
  <mergeCells count="33">
    <mergeCell ref="A61:G61"/>
    <mergeCell ref="A28:G28"/>
    <mergeCell ref="A33:G33"/>
    <mergeCell ref="A17:G17"/>
    <mergeCell ref="A18:G18"/>
    <mergeCell ref="A19:F19"/>
    <mergeCell ref="C21:C23"/>
    <mergeCell ref="E21:E23"/>
    <mergeCell ref="A26:G26"/>
    <mergeCell ref="A47:G47"/>
    <mergeCell ref="A1:G1"/>
    <mergeCell ref="A3:F3"/>
    <mergeCell ref="A10:G10"/>
    <mergeCell ref="A12:G12"/>
    <mergeCell ref="A2:G2"/>
    <mergeCell ref="O15:R15"/>
    <mergeCell ref="S15:T15"/>
    <mergeCell ref="K14:T14"/>
    <mergeCell ref="I47:M47"/>
    <mergeCell ref="M1:R1"/>
    <mergeCell ref="O3:P3"/>
    <mergeCell ref="O6:O7"/>
    <mergeCell ref="O8:O9"/>
    <mergeCell ref="I49:J49"/>
    <mergeCell ref="I50:J50"/>
    <mergeCell ref="I51:K51"/>
    <mergeCell ref="I48:M48"/>
    <mergeCell ref="K15:N15"/>
    <mergeCell ref="J63:O63"/>
    <mergeCell ref="J65:O65"/>
    <mergeCell ref="J67:O67"/>
    <mergeCell ref="J69:O70"/>
    <mergeCell ref="I61:P61"/>
  </mergeCells>
  <hyperlinks>
    <hyperlink ref="J6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LM324 LM339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2011-06-17T16:40:44Z</dcterms:created>
  <dcterms:modified xsi:type="dcterms:W3CDTF">2018-09-17T20:04:29Z</dcterms:modified>
</cp:coreProperties>
</file>