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55" windowHeight="7425"/>
  </bookViews>
  <sheets>
    <sheet name="Calcium Chloride" sheetId="7" r:id="rId1"/>
    <sheet name="Manual" sheetId="6" r:id="rId2"/>
  </sheets>
  <calcPr calcId="125725"/>
</workbook>
</file>

<file path=xl/calcChain.xml><?xml version="1.0" encoding="utf-8"?>
<calcChain xmlns="http://schemas.openxmlformats.org/spreadsheetml/2006/main">
  <c r="B40" i="7"/>
  <c r="H12"/>
  <c r="I16"/>
  <c r="E35"/>
  <c r="E30"/>
  <c r="E29"/>
  <c r="E28"/>
  <c r="E27"/>
  <c r="E26"/>
  <c r="D36"/>
  <c r="E36" s="1"/>
  <c r="D35"/>
  <c r="D34"/>
  <c r="E34" s="1"/>
  <c r="D33"/>
  <c r="E33" s="1"/>
  <c r="D32"/>
  <c r="E32" s="1"/>
  <c r="D31"/>
  <c r="E31" s="1"/>
  <c r="D30"/>
  <c r="D29"/>
  <c r="D28"/>
  <c r="D27"/>
  <c r="D26"/>
  <c r="A38" l="1"/>
  <c r="G18" s="1"/>
  <c r="D7"/>
  <c r="F4"/>
  <c r="H9" s="1"/>
  <c r="A41" l="1"/>
  <c r="B16" s="1"/>
  <c r="A44"/>
  <c r="H17" s="1"/>
  <c r="A39"/>
  <c r="C7" s="1"/>
  <c r="F7" s="1"/>
  <c r="H10" s="1"/>
  <c r="F51" s="1"/>
  <c r="G38"/>
  <c r="C38" l="1"/>
  <c r="B19" s="1"/>
  <c r="A40" l="1"/>
  <c r="B14" s="1"/>
  <c r="B18" l="1"/>
</calcChain>
</file>

<file path=xl/sharedStrings.xml><?xml version="1.0" encoding="utf-8"?>
<sst xmlns="http://schemas.openxmlformats.org/spreadsheetml/2006/main" count="66" uniqueCount="63">
  <si>
    <t>walter</t>
  </si>
  <si>
    <t xml:space="preserve">www.walter-lystfisker.dk </t>
  </si>
  <si>
    <t>g/ml</t>
  </si>
  <si>
    <r>
      <t>g/cm</t>
    </r>
    <r>
      <rPr>
        <sz val="12"/>
        <rFont val="Calibri"/>
        <family val="2"/>
      </rPr>
      <t>³</t>
    </r>
  </si>
  <si>
    <t>Volume mixture ml</t>
  </si>
  <si>
    <t>Use: Goal Seek in what-if analysis</t>
  </si>
  <si>
    <t>The mass is constant whether</t>
  </si>
  <si>
    <t>volume increases with increasing</t>
  </si>
  <si>
    <t>1000 grams of water is 4 °C or</t>
  </si>
  <si>
    <t>100 °C hot. The weight remains the same.</t>
  </si>
  <si>
    <t>The specificke density [ρ] will go down</t>
  </si>
  <si>
    <t>with increasing temperature because the</t>
  </si>
  <si>
    <t>Grams water</t>
  </si>
  <si>
    <t>Water</t>
  </si>
  <si>
    <t>Weight %</t>
  </si>
  <si>
    <t>Specific Density ρ [rho]</t>
  </si>
  <si>
    <t>Grams mixture/volume mixture</t>
  </si>
  <si>
    <t>Water temperature in °C</t>
  </si>
  <si>
    <t>Choose a temperature in drop downlist</t>
  </si>
  <si>
    <t>The volume in ml at the selected temperature</t>
  </si>
  <si>
    <t>Weight mixture gram</t>
  </si>
  <si>
    <t>Reg.No:1240</t>
  </si>
  <si>
    <t>Reg.No.1240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</si>
  <si>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</si>
  <si>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>COPYRIGHT © 2014</t>
  </si>
  <si>
    <t>temperature.</t>
  </si>
  <si>
    <r>
      <t xml:space="preserve">Temperature </t>
    </r>
    <r>
      <rPr>
        <sz val="12"/>
        <rFont val="Calibri"/>
        <family val="2"/>
      </rPr>
      <t>°C</t>
    </r>
  </si>
  <si>
    <t>1 liter of distilled water, weighs 1000 grams at 4 °C</t>
  </si>
  <si>
    <t>gram Calciumcloride/100 ml water</t>
  </si>
  <si>
    <t xml:space="preserve">  ml</t>
  </si>
  <si>
    <t xml:space="preserve">The mixture gives  </t>
  </si>
  <si>
    <t xml:space="preserve">  at  </t>
  </si>
  <si>
    <t xml:space="preserve">  °C</t>
  </si>
  <si>
    <t>Temp.</t>
  </si>
  <si>
    <t xml:space="preserve">At </t>
  </si>
  <si>
    <t xml:space="preserve"> % </t>
  </si>
  <si>
    <t xml:space="preserve"> g of Calcium Chloride can be dissolved per 100 ml of water. Gives </t>
  </si>
  <si>
    <t xml:space="preserve"> Vol. %</t>
  </si>
  <si>
    <t>Calcium Chloride density</t>
  </si>
  <si>
    <t>Grams Calcium Chloride</t>
  </si>
  <si>
    <t>Calcium Chloride solubility in water as a function of temperature</t>
  </si>
  <si>
    <t>Calculation of Weight %, Volumen % and Specific Gravity ρ [rho] for Calcium Chloride</t>
  </si>
  <si>
    <t>grams</t>
  </si>
  <si>
    <t xml:space="preserve"> grams</t>
  </si>
  <si>
    <t xml:space="preserve">  and 100 ml  weight </t>
  </si>
  <si>
    <t>Max Calcium Chloride in</t>
  </si>
  <si>
    <t>Udarbejdet af Jørgen Walter ©</t>
  </si>
  <si>
    <t xml:space="preserve"> °C   </t>
  </si>
  <si>
    <r>
      <t>Insert water and</t>
    </r>
    <r>
      <rPr>
        <sz val="12"/>
        <color rgb="FFFF0000"/>
        <rFont val="Arial"/>
        <family val="2"/>
      </rPr>
      <t xml:space="preserve"> Calcium Chloride</t>
    </r>
    <r>
      <rPr>
        <sz val="12"/>
        <color rgb="FF333333"/>
        <rFont val="Arial"/>
        <family val="2"/>
      </rPr>
      <t xml:space="preserve"> in grams</t>
    </r>
  </si>
  <si>
    <t>Grams of Calcium Chloride/gram mixture [%]</t>
  </si>
  <si>
    <t>Calcium Chloride mixture weight %</t>
  </si>
  <si>
    <t>Calcium Chloride</t>
  </si>
  <si>
    <t>Water factor for expansion with temperature</t>
  </si>
  <si>
    <t>Max vol. % at temp.</t>
  </si>
  <si>
    <t>%</t>
  </si>
  <si>
    <t>Calciumchloride:</t>
  </si>
  <si>
    <t>Et nyt ark er sat ind. En vejledning kommer</t>
  </si>
  <si>
    <t>Calcium Chloride:</t>
  </si>
  <si>
    <t>A new sheet is inserted. A guide comes</t>
  </si>
  <si>
    <t>Volume of calcium chloride/Volume mixture [%]</t>
  </si>
  <si>
    <t>Vol %</t>
  </si>
  <si>
    <t>Brugsanvisning for anvendelse af regnearket Calciumchloride</t>
  </si>
  <si>
    <t>Instructions for use of spreadsheet Calcium Chloride</t>
  </si>
</sst>
</file>

<file path=xl/styles.xml><?xml version="1.0" encoding="utf-8"?>
<styleSheet xmlns="http://schemas.openxmlformats.org/spreadsheetml/2006/main">
  <numFmts count="5">
    <numFmt numFmtId="164" formatCode="0.0000000"/>
    <numFmt numFmtId="165" formatCode="0.000"/>
    <numFmt numFmtId="166" formatCode="0.0%"/>
    <numFmt numFmtId="167" formatCode="0.0"/>
    <numFmt numFmtId="168" formatCode="_ * #,##0.000_ ;_ * \-#,##0.000_ ;_ * &quot;-&quot;???_ ;_ @_ 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u/>
      <sz val="12"/>
      <color theme="3"/>
      <name val="Arial"/>
      <family val="2"/>
    </font>
    <font>
      <u/>
      <sz val="10"/>
      <color theme="3"/>
      <name val="Arial"/>
      <family val="2"/>
    </font>
    <font>
      <sz val="12"/>
      <color rgb="FF333333"/>
      <name val="Arial"/>
      <family val="2"/>
    </font>
    <font>
      <sz val="14"/>
      <name val="Arial"/>
      <family val="2"/>
    </font>
    <font>
      <sz val="12"/>
      <color theme="0" tint="-4.9989318521683403E-2"/>
      <name val="Arial"/>
      <family val="2"/>
    </font>
    <font>
      <sz val="11"/>
      <name val="Arial"/>
      <family val="2"/>
    </font>
    <font>
      <sz val="14"/>
      <color rgb="FF333333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333333"/>
      <name val="Arial"/>
      <family val="2"/>
    </font>
    <font>
      <b/>
      <sz val="16"/>
      <color rgb="FF333333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rgb="FF333333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textRotation="180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3" fontId="3" fillId="3" borderId="0" xfId="0" applyNumberFormat="1" applyFont="1" applyFill="1" applyBorder="1" applyAlignment="1" applyProtection="1">
      <alignment horizontal="center"/>
      <protection hidden="1"/>
    </xf>
    <xf numFmtId="166" fontId="3" fillId="3" borderId="0" xfId="2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 vertical="center" textRotation="180"/>
      <protection hidden="1"/>
    </xf>
    <xf numFmtId="0" fontId="0" fillId="0" borderId="0" xfId="0" applyProtection="1">
      <protection hidden="1"/>
    </xf>
    <xf numFmtId="0" fontId="3" fillId="4" borderId="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1" fontId="3" fillId="4" borderId="4" xfId="0" applyNumberFormat="1" applyFont="1" applyFill="1" applyBorder="1" applyAlignment="1" applyProtection="1">
      <alignment horizontal="center"/>
      <protection hidden="1"/>
    </xf>
    <xf numFmtId="1" fontId="3" fillId="4" borderId="0" xfId="0" applyNumberFormat="1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0" xfId="0" applyNumberFormat="1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protection hidden="1"/>
    </xf>
    <xf numFmtId="165" fontId="3" fillId="4" borderId="5" xfId="0" applyNumberFormat="1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protection hidden="1"/>
    </xf>
    <xf numFmtId="0" fontId="2" fillId="4" borderId="5" xfId="0" applyFont="1" applyFill="1" applyBorder="1" applyAlignment="1" applyProtection="1">
      <protection hidden="1"/>
    </xf>
    <xf numFmtId="0" fontId="3" fillId="4" borderId="6" xfId="0" applyFont="1" applyFill="1" applyBorder="1" applyProtection="1">
      <protection hidden="1"/>
    </xf>
    <xf numFmtId="0" fontId="3" fillId="4" borderId="7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2" fontId="6" fillId="4" borderId="0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vertical="center" textRotation="180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165" fontId="3" fillId="4" borderId="0" xfId="0" applyNumberFormat="1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9" fillId="4" borderId="3" xfId="0" applyFont="1" applyFill="1" applyBorder="1" applyAlignment="1" applyProtection="1">
      <alignment horizontal="center"/>
      <protection hidden="1"/>
    </xf>
    <xf numFmtId="0" fontId="12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0" fontId="9" fillId="7" borderId="0" xfId="0" applyFont="1" applyFill="1" applyProtection="1">
      <protection hidden="1"/>
    </xf>
    <xf numFmtId="0" fontId="15" fillId="7" borderId="0" xfId="0" applyFont="1" applyFill="1" applyProtection="1">
      <protection hidden="1"/>
    </xf>
    <xf numFmtId="0" fontId="9" fillId="4" borderId="0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4" fontId="3" fillId="3" borderId="0" xfId="0" applyNumberFormat="1" applyFont="1" applyFill="1" applyBorder="1" applyProtection="1">
      <protection hidden="1"/>
    </xf>
    <xf numFmtId="10" fontId="3" fillId="3" borderId="0" xfId="0" applyNumberFormat="1" applyFont="1" applyFill="1" applyProtection="1">
      <protection hidden="1"/>
    </xf>
    <xf numFmtId="2" fontId="3" fillId="3" borderId="0" xfId="0" applyNumberFormat="1" applyFont="1" applyFill="1" applyProtection="1">
      <protection hidden="1"/>
    </xf>
    <xf numFmtId="1" fontId="3" fillId="3" borderId="0" xfId="0" applyNumberFormat="1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center" wrapText="1"/>
      <protection hidden="1"/>
    </xf>
    <xf numFmtId="0" fontId="3" fillId="3" borderId="0" xfId="0" applyFont="1" applyFill="1" applyBorder="1" applyAlignment="1" applyProtection="1"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10" fontId="3" fillId="3" borderId="2" xfId="2" applyNumberFormat="1" applyFont="1" applyFill="1" applyBorder="1" applyAlignment="1" applyProtection="1">
      <alignment horizontal="center"/>
      <protection hidden="1"/>
    </xf>
    <xf numFmtId="1" fontId="3" fillId="3" borderId="0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9" fillId="4" borderId="5" xfId="0" applyFont="1" applyFill="1" applyBorder="1" applyAlignment="1" applyProtection="1">
      <protection hidden="1"/>
    </xf>
    <xf numFmtId="167" fontId="3" fillId="4" borderId="0" xfId="0" applyNumberFormat="1" applyFont="1" applyFill="1" applyBorder="1" applyAlignment="1" applyProtection="1">
      <alignment horizontal="center"/>
      <protection hidden="1"/>
    </xf>
    <xf numFmtId="164" fontId="3" fillId="0" borderId="0" xfId="0" applyNumberFormat="1" applyFont="1" applyFill="1" applyBorder="1" applyProtection="1">
      <protection hidden="1"/>
    </xf>
    <xf numFmtId="10" fontId="3" fillId="0" borderId="0" xfId="0" applyNumberFormat="1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3" fillId="0" borderId="2" xfId="0" applyFont="1" applyFill="1" applyBorder="1" applyProtection="1">
      <protection hidden="1"/>
    </xf>
    <xf numFmtId="167" fontId="3" fillId="4" borderId="4" xfId="0" applyNumberFormat="1" applyFont="1" applyFill="1" applyBorder="1" applyAlignment="1" applyProtection="1">
      <alignment horizontal="center"/>
      <protection hidden="1"/>
    </xf>
    <xf numFmtId="0" fontId="9" fillId="4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164" fontId="3" fillId="3" borderId="0" xfId="0" applyNumberFormat="1" applyFont="1" applyFill="1" applyBorder="1" applyAlignment="1" applyProtection="1">
      <alignment horizontal="center"/>
      <protection hidden="1"/>
    </xf>
    <xf numFmtId="10" fontId="3" fillId="3" borderId="0" xfId="0" applyNumberFormat="1" applyFont="1" applyFill="1" applyAlignment="1" applyProtection="1">
      <alignment horizontal="center"/>
      <protection hidden="1"/>
    </xf>
    <xf numFmtId="1" fontId="3" fillId="3" borderId="2" xfId="0" applyNumberFormat="1" applyFont="1" applyFill="1" applyBorder="1" applyAlignment="1" applyProtection="1">
      <alignment horizontal="center"/>
      <protection hidden="1"/>
    </xf>
    <xf numFmtId="164" fontId="3" fillId="3" borderId="2" xfId="0" applyNumberFormat="1" applyFont="1" applyFill="1" applyBorder="1" applyAlignment="1" applyProtection="1">
      <alignment horizontal="center"/>
      <protection hidden="1"/>
    </xf>
    <xf numFmtId="166" fontId="3" fillId="3" borderId="0" xfId="2" applyNumberFormat="1" applyFont="1" applyFill="1" applyProtection="1">
      <protection hidden="1"/>
    </xf>
    <xf numFmtId="0" fontId="3" fillId="3" borderId="2" xfId="2" applyNumberFormat="1" applyFont="1" applyFill="1" applyBorder="1" applyAlignment="1" applyProtection="1">
      <protection hidden="1"/>
    </xf>
    <xf numFmtId="0" fontId="3" fillId="3" borderId="0" xfId="2" applyNumberFormat="1" applyFont="1" applyFill="1" applyBorder="1" applyAlignment="1" applyProtection="1">
      <protection hidden="1"/>
    </xf>
    <xf numFmtId="0" fontId="9" fillId="3" borderId="0" xfId="0" applyFont="1" applyFill="1" applyBorder="1" applyProtection="1">
      <protection hidden="1"/>
    </xf>
    <xf numFmtId="0" fontId="9" fillId="4" borderId="7" xfId="0" applyFont="1" applyFill="1" applyBorder="1" applyProtection="1">
      <protection hidden="1"/>
    </xf>
    <xf numFmtId="0" fontId="3" fillId="4" borderId="7" xfId="0" applyFont="1" applyFill="1" applyBorder="1" applyAlignment="1" applyProtection="1">
      <protection hidden="1"/>
    </xf>
    <xf numFmtId="2" fontId="3" fillId="3" borderId="0" xfId="0" applyNumberFormat="1" applyFont="1" applyFill="1" applyAlignment="1" applyProtection="1">
      <alignment horizontal="center"/>
      <protection hidden="1"/>
    </xf>
    <xf numFmtId="0" fontId="7" fillId="3" borderId="0" xfId="1" applyFont="1" applyFill="1" applyAlignment="1" applyProtection="1">
      <alignment vertical="center" textRotation="180"/>
      <protection hidden="1"/>
    </xf>
    <xf numFmtId="0" fontId="8" fillId="3" borderId="0" xfId="1" applyFont="1" applyFill="1" applyAlignment="1" applyProtection="1">
      <alignment vertical="center" textRotation="180"/>
      <protection hidden="1"/>
    </xf>
    <xf numFmtId="0" fontId="3" fillId="3" borderId="0" xfId="0" applyFont="1" applyFill="1" applyAlignment="1" applyProtection="1">
      <alignment horizontal="left"/>
      <protection hidden="1"/>
    </xf>
    <xf numFmtId="2" fontId="3" fillId="3" borderId="2" xfId="0" applyNumberFormat="1" applyFont="1" applyFill="1" applyBorder="1" applyAlignment="1" applyProtection="1">
      <alignment horizontal="center"/>
      <protection hidden="1"/>
    </xf>
    <xf numFmtId="167" fontId="3" fillId="2" borderId="1" xfId="0" applyNumberFormat="1" applyFont="1" applyFill="1" applyBorder="1" applyAlignment="1" applyProtection="1">
      <alignment horizontal="center" vertical="center"/>
      <protection locked="0"/>
    </xf>
    <xf numFmtId="168" fontId="3" fillId="4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protection locked="0"/>
    </xf>
    <xf numFmtId="3" fontId="3" fillId="3" borderId="0" xfId="0" applyNumberFormat="1" applyFont="1" applyFill="1" applyAlignment="1" applyProtection="1">
      <alignment horizontal="center"/>
      <protection hidden="1"/>
    </xf>
    <xf numFmtId="3" fontId="4" fillId="3" borderId="0" xfId="0" applyNumberFormat="1" applyFont="1" applyFill="1" applyAlignment="1" applyProtection="1">
      <alignment horizontal="center"/>
      <protection hidden="1"/>
    </xf>
    <xf numFmtId="9" fontId="3" fillId="3" borderId="0" xfId="2" applyNumberFormat="1" applyFont="1" applyFill="1" applyAlignment="1" applyProtection="1">
      <alignment horizontal="center"/>
      <protection hidden="1"/>
    </xf>
    <xf numFmtId="9" fontId="3" fillId="3" borderId="0" xfId="2" applyNumberFormat="1" applyFont="1" applyFill="1" applyBorder="1" applyAlignment="1" applyProtection="1">
      <alignment horizontal="center"/>
      <protection hidden="1"/>
    </xf>
    <xf numFmtId="0" fontId="18" fillId="4" borderId="0" xfId="1" applyFont="1" applyFill="1" applyBorder="1" applyAlignment="1" applyProtection="1">
      <alignment vertical="center"/>
      <protection hidden="1"/>
    </xf>
    <xf numFmtId="165" fontId="3" fillId="4" borderId="5" xfId="0" applyNumberFormat="1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Border="1" applyAlignment="1" applyProtection="1">
      <protection hidden="1"/>
    </xf>
    <xf numFmtId="0" fontId="22" fillId="4" borderId="0" xfId="0" applyFont="1" applyFill="1" applyBorder="1" applyAlignment="1" applyProtection="1">
      <alignment vertical="center"/>
      <protection hidden="1"/>
    </xf>
    <xf numFmtId="16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Alignment="1" applyProtection="1">
      <alignment horizontal="left"/>
      <protection hidden="1"/>
    </xf>
    <xf numFmtId="0" fontId="13" fillId="7" borderId="0" xfId="0" applyFont="1" applyFill="1" applyAlignment="1" applyProtection="1">
      <alignment horizontal="left"/>
      <protection hidden="1"/>
    </xf>
    <xf numFmtId="0" fontId="3" fillId="7" borderId="0" xfId="0" applyFont="1" applyFill="1"/>
    <xf numFmtId="0" fontId="10" fillId="7" borderId="0" xfId="0" applyFont="1" applyFill="1" applyAlignment="1">
      <alignment horizontal="left"/>
    </xf>
    <xf numFmtId="0" fontId="3" fillId="4" borderId="5" xfId="0" applyFont="1" applyFill="1" applyBorder="1" applyAlignment="1" applyProtection="1">
      <alignment horizontal="center"/>
      <protection hidden="1"/>
    </xf>
    <xf numFmtId="0" fontId="24" fillId="4" borderId="0" xfId="0" applyFont="1" applyFill="1" applyBorder="1" applyProtection="1">
      <protection hidden="1"/>
    </xf>
    <xf numFmtId="166" fontId="25" fillId="4" borderId="0" xfId="2" applyNumberFormat="1" applyFont="1" applyFill="1" applyBorder="1" applyAlignment="1" applyProtection="1">
      <alignment horizontal="center"/>
      <protection hidden="1"/>
    </xf>
    <xf numFmtId="0" fontId="25" fillId="4" borderId="5" xfId="0" applyFont="1" applyFill="1" applyBorder="1" applyAlignment="1" applyProtection="1">
      <alignment horizontal="center"/>
      <protection hidden="1"/>
    </xf>
    <xf numFmtId="10" fontId="3" fillId="4" borderId="0" xfId="2" applyNumberFormat="1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21" fillId="5" borderId="0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0" fontId="20" fillId="4" borderId="9" xfId="0" applyFont="1" applyFill="1" applyBorder="1" applyAlignment="1" applyProtection="1">
      <alignment horizontal="center" vertical="center"/>
      <protection hidden="1"/>
    </xf>
    <xf numFmtId="0" fontId="20" fillId="4" borderId="10" xfId="0" applyFont="1" applyFill="1" applyBorder="1" applyAlignment="1" applyProtection="1">
      <alignment horizontal="center" vertical="center"/>
      <protection hidden="1"/>
    </xf>
    <xf numFmtId="0" fontId="20" fillId="4" borderId="11" xfId="0" applyFont="1" applyFill="1" applyBorder="1" applyAlignment="1" applyProtection="1">
      <alignment horizontal="center" vertic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4" borderId="14" xfId="0" applyFont="1" applyFill="1" applyBorder="1" applyAlignment="1" applyProtection="1">
      <alignment horizontal="center"/>
      <protection hidden="1"/>
    </xf>
    <xf numFmtId="0" fontId="9" fillId="4" borderId="12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3" fillId="5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Alignment="1" applyProtection="1">
      <alignment horizontal="center"/>
      <protection hidden="1"/>
    </xf>
    <xf numFmtId="0" fontId="14" fillId="7" borderId="0" xfId="0" applyFont="1" applyFill="1" applyAlignment="1" applyProtection="1">
      <alignment horizontal="center"/>
      <protection locked="0"/>
    </xf>
    <xf numFmtId="168" fontId="16" fillId="7" borderId="0" xfId="0" applyNumberFormat="1" applyFont="1" applyFill="1" applyBorder="1" applyAlignment="1" applyProtection="1">
      <alignment horizontal="center" vertical="center"/>
      <protection hidden="1"/>
    </xf>
    <xf numFmtId="0" fontId="18" fillId="7" borderId="0" xfId="1" applyFont="1" applyFill="1" applyAlignment="1" applyProtection="1">
      <alignment horizontal="center" vertical="center"/>
      <protection hidden="1"/>
    </xf>
    <xf numFmtId="0" fontId="19" fillId="7" borderId="0" xfId="0" applyFont="1" applyFill="1" applyAlignment="1" applyProtection="1">
      <alignment horizontal="center"/>
      <protection hidden="1"/>
    </xf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'Calcium Chloride'!$B$42</c:f>
          <c:strCache>
            <c:ptCount val="1"/>
            <c:pt idx="0">
              <c:v>Calcium Chloride solubility in water as a function of temperature</c:v>
            </c:pt>
          </c:strCache>
        </c:strRef>
      </c:tx>
      <c:layout/>
      <c:txPr>
        <a:bodyPr/>
        <a:lstStyle/>
        <a:p>
          <a:pPr>
            <a:defRPr baseline="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7.9978946745620491E-2"/>
          <c:y val="0.10282883444554768"/>
          <c:w val="0.78148521588214126"/>
          <c:h val="0.67535617798508363"/>
        </c:manualLayout>
      </c:layout>
      <c:lineChart>
        <c:grouping val="standard"/>
        <c:ser>
          <c:idx val="0"/>
          <c:order val="0"/>
          <c:tx>
            <c:strRef>
              <c:f>'Calcium Chloride'!$C$43</c:f>
              <c:strCache>
                <c:ptCount val="1"/>
                <c:pt idx="0">
                  <c:v>gram Calciumcloride/100 ml water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aseline="0"/>
                </a:pPr>
                <a:endParaRPr lang="da-DK"/>
              </a:p>
            </c:txPr>
            <c:showVal val="1"/>
          </c:dLbls>
          <c:cat>
            <c:numRef>
              <c:f>'Calcium Chloride'!$B$44:$B$54</c:f>
              <c:numCache>
                <c:formatCode>General</c:formatCode>
                <c:ptCount val="11"/>
                <c:pt idx="0">
                  <c:v>4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'Calcium Chloride'!$C$44:$C$54</c:f>
              <c:numCache>
                <c:formatCode>0.00</c:formatCode>
                <c:ptCount val="11"/>
                <c:pt idx="0">
                  <c:v>62</c:v>
                </c:pt>
                <c:pt idx="1">
                  <c:v>65</c:v>
                </c:pt>
                <c:pt idx="2">
                  <c:v>74.5</c:v>
                </c:pt>
                <c:pt idx="3">
                  <c:v>100</c:v>
                </c:pt>
                <c:pt idx="4">
                  <c:v>130</c:v>
                </c:pt>
                <c:pt idx="5">
                  <c:v>135</c:v>
                </c:pt>
                <c:pt idx="6">
                  <c:v>138</c:v>
                </c:pt>
                <c:pt idx="7">
                  <c:v>142</c:v>
                </c:pt>
                <c:pt idx="8">
                  <c:v>146</c:v>
                </c:pt>
                <c:pt idx="9">
                  <c:v>154</c:v>
                </c:pt>
                <c:pt idx="10">
                  <c:v>160</c:v>
                </c:pt>
              </c:numCache>
            </c:numRef>
          </c:val>
        </c:ser>
        <c:marker val="1"/>
        <c:axId val="145556224"/>
        <c:axId val="145558144"/>
      </c:lineChart>
      <c:catAx>
        <c:axId val="145556224"/>
        <c:scaling>
          <c:orientation val="minMax"/>
        </c:scaling>
        <c:axPos val="b"/>
        <c:majorGridlines/>
        <c:title>
          <c:tx>
            <c:strRef>
              <c:f>'Calcium Chloride'!$B$43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41548262301095751"/>
              <c:y val="0.89491703710446613"/>
            </c:manualLayout>
          </c:layout>
          <c:txPr>
            <a:bodyPr/>
            <a:lstStyle/>
            <a:p>
              <a:pPr>
                <a:defRPr sz="1200" baseline="0">
                  <a:latin typeface="Arial" pitchFamily="34" charset="0"/>
                  <a:cs typeface="Arial" pitchFamily="34" charset="0"/>
                </a:defRPr>
              </a:pPr>
              <a:endParaRPr lang="da-DK"/>
            </a:p>
          </c:txPr>
        </c:title>
        <c:numFmt formatCode="General" sourceLinked="1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45558144"/>
        <c:crosses val="autoZero"/>
        <c:auto val="1"/>
        <c:lblAlgn val="ctr"/>
        <c:lblOffset val="100"/>
        <c:tickLblSkip val="1"/>
      </c:catAx>
      <c:valAx>
        <c:axId val="145558144"/>
        <c:scaling>
          <c:orientation val="minMax"/>
        </c:scaling>
        <c:axPos val="l"/>
        <c:majorGridlines/>
        <c:title>
          <c:tx>
            <c:strRef>
              <c:f>'Calcium Chloride'!$C$43</c:f>
              <c:strCache>
                <c:ptCount val="1"/>
                <c:pt idx="0">
                  <c:v>gram Calciumcloride/100 ml water</c:v>
                </c:pt>
              </c:strCache>
            </c:strRef>
          </c:tx>
          <c:layout>
            <c:manualLayout>
              <c:xMode val="edge"/>
              <c:yMode val="edge"/>
              <c:x val="1.3484360104294799E-2"/>
              <c:y val="0.27086159027809387"/>
            </c:manualLayout>
          </c:layout>
          <c:txPr>
            <a:bodyPr/>
            <a:lstStyle/>
            <a:p>
              <a:pPr>
                <a:defRPr sz="1200" baseline="0"/>
              </a:pPr>
              <a:endParaRPr lang="da-DK"/>
            </a:p>
          </c:txPr>
        </c:title>
        <c:numFmt formatCode="0" sourceLinked="0"/>
        <c:minorTickMark val="in"/>
        <c:tickLblPos val="nextTo"/>
        <c:txPr>
          <a:bodyPr/>
          <a:lstStyle/>
          <a:p>
            <a:pPr>
              <a:defRPr sz="1200" baseline="0"/>
            </a:pPr>
            <a:endParaRPr lang="da-DK"/>
          </a:p>
        </c:txPr>
        <c:crossAx val="145556224"/>
        <c:crosses val="autoZero"/>
        <c:crossBetween val="midCat"/>
      </c:valAx>
      <c:spPr>
        <a:solidFill>
          <a:srgbClr val="1F497D">
            <a:lumMod val="20000"/>
            <a:lumOff val="80000"/>
          </a:srgbClr>
        </a:solidFill>
      </c:spPr>
    </c:plotArea>
    <c:legend>
      <c:legendPos val="r"/>
      <c:layout>
        <c:manualLayout>
          <c:xMode val="edge"/>
          <c:yMode val="edge"/>
          <c:x val="0.86993842315524661"/>
          <c:y val="0.39536940107920993"/>
          <c:w val="0.12066898855836825"/>
          <c:h val="0.236788139921816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100"/>
          </a:pPr>
          <a:endParaRPr lang="da-DK"/>
        </a:p>
      </c:txPr>
    </c:legend>
    <c:plotVisOnly val="1"/>
    <c:dispBlanksAs val="gap"/>
  </c:chart>
  <c:spPr>
    <a:solidFill>
      <a:schemeClr val="bg1">
        <a:lumMod val="95000"/>
      </a:schemeClr>
    </a:solidFill>
  </c:spPr>
  <c:printSettings>
    <c:headerFooter/>
    <c:pageMargins b="0.75000000000001377" l="0.70000000000000062" r="0.70000000000000062" t="0.75000000000001377" header="0.31496062992127344" footer="0.3149606299212734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582930</xdr:colOff>
      <xdr:row>0</xdr:row>
      <xdr:rowOff>13335</xdr:rowOff>
    </xdr:from>
    <xdr:to>
      <xdr:col>33</xdr:col>
      <xdr:colOff>55245</xdr:colOff>
      <xdr:row>21</xdr:row>
      <xdr:rowOff>140970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3"/>
  <sheetViews>
    <sheetView tabSelected="1" workbookViewId="0">
      <selection activeCell="B14" sqref="B14:F14"/>
    </sheetView>
  </sheetViews>
  <sheetFormatPr defaultColWidth="9.140625" defaultRowHeight="15"/>
  <cols>
    <col min="1" max="1" width="17.5703125" style="1" customWidth="1"/>
    <col min="2" max="2" width="45.5703125" style="1" customWidth="1"/>
    <col min="3" max="4" width="25.7109375" style="1" customWidth="1"/>
    <col min="5" max="5" width="10.7109375" style="1" customWidth="1"/>
    <col min="6" max="6" width="48" style="1" customWidth="1"/>
    <col min="7" max="7" width="7.7109375" style="1" customWidth="1"/>
    <col min="8" max="9" width="18.7109375" style="1" customWidth="1"/>
    <col min="10" max="10" width="8.85546875" style="2" customWidth="1"/>
    <col min="11" max="34" width="8.85546875" style="1" customWidth="1"/>
    <col min="35" max="16384" width="9.140625" style="1"/>
  </cols>
  <sheetData>
    <row r="1" spans="1:35" ht="38.25" customHeight="1">
      <c r="A1" s="106" t="s">
        <v>41</v>
      </c>
      <c r="B1" s="107"/>
      <c r="C1" s="107"/>
      <c r="D1" s="107"/>
      <c r="E1" s="107"/>
      <c r="F1" s="107"/>
      <c r="G1" s="107"/>
      <c r="H1" s="107"/>
      <c r="I1" s="108"/>
      <c r="J1" s="77"/>
      <c r="K1" s="78"/>
      <c r="L1" s="29"/>
      <c r="M1" s="3"/>
      <c r="N1" s="3"/>
      <c r="O1" s="3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4" customHeight="1">
      <c r="A2" s="11"/>
      <c r="B2" s="62" t="s">
        <v>17</v>
      </c>
      <c r="C2" s="64" t="s">
        <v>12</v>
      </c>
      <c r="D2" s="64" t="s">
        <v>39</v>
      </c>
      <c r="E2" s="64"/>
      <c r="F2" s="64"/>
      <c r="G2" s="64"/>
      <c r="H2" s="102"/>
      <c r="I2" s="103"/>
      <c r="J2" s="77"/>
      <c r="K2" s="78"/>
      <c r="L2" s="29"/>
      <c r="M2" s="4"/>
      <c r="N2" s="5"/>
      <c r="O2" s="6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"/>
      <c r="AI2" s="8"/>
    </row>
    <row r="3" spans="1:35" ht="24" customHeight="1">
      <c r="A3" s="11"/>
      <c r="B3" s="35" t="s">
        <v>18</v>
      </c>
      <c r="C3" s="109" t="s">
        <v>48</v>
      </c>
      <c r="D3" s="110"/>
      <c r="E3" s="12"/>
      <c r="F3" s="36" t="s">
        <v>20</v>
      </c>
      <c r="G3" s="64"/>
      <c r="H3" s="102"/>
      <c r="I3" s="103"/>
      <c r="J3" s="77"/>
      <c r="K3" s="78"/>
      <c r="L3" s="29"/>
      <c r="M3" s="4"/>
      <c r="N3" s="5"/>
      <c r="O3" s="6"/>
      <c r="P3" s="85"/>
      <c r="Q3" s="84"/>
      <c r="R3" s="85"/>
      <c r="S3" s="84"/>
      <c r="T3" s="85"/>
      <c r="U3" s="84"/>
      <c r="V3" s="85"/>
      <c r="W3" s="84"/>
      <c r="X3" s="85"/>
      <c r="Y3" s="84"/>
      <c r="Z3" s="85"/>
      <c r="AA3" s="84"/>
      <c r="AB3" s="85"/>
      <c r="AC3" s="84"/>
      <c r="AD3" s="85"/>
      <c r="AE3" s="84"/>
      <c r="AF3" s="85"/>
      <c r="AG3" s="84"/>
      <c r="AH3" s="8"/>
      <c r="AI3" s="8"/>
    </row>
    <row r="4" spans="1:35" ht="24" customHeight="1">
      <c r="A4" s="11"/>
      <c r="B4" s="30">
        <v>30</v>
      </c>
      <c r="C4" s="81">
        <v>100</v>
      </c>
      <c r="D4" s="92">
        <v>100</v>
      </c>
      <c r="E4" s="12"/>
      <c r="F4" s="13">
        <f>+C4+D4</f>
        <v>200</v>
      </c>
      <c r="G4" s="14"/>
      <c r="H4" s="64"/>
      <c r="I4" s="15"/>
      <c r="J4" s="77"/>
      <c r="K4" s="78"/>
      <c r="L4" s="29"/>
      <c r="M4" s="4"/>
      <c r="N4" s="5"/>
      <c r="O4" s="6"/>
      <c r="P4" s="86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6"/>
      <c r="AE4" s="86"/>
      <c r="AF4" s="86"/>
      <c r="AG4" s="86"/>
      <c r="AH4" s="8"/>
      <c r="AI4" s="8"/>
    </row>
    <row r="5" spans="1:35" ht="24" customHeight="1">
      <c r="A5" s="11"/>
      <c r="B5" s="42" t="s">
        <v>6</v>
      </c>
      <c r="C5" s="111" t="s">
        <v>19</v>
      </c>
      <c r="D5" s="111"/>
      <c r="E5" s="14"/>
      <c r="F5" s="14"/>
      <c r="G5" s="14"/>
      <c r="H5" s="14"/>
      <c r="I5" s="15"/>
      <c r="J5" s="77"/>
      <c r="K5" s="78"/>
      <c r="L5" s="29"/>
      <c r="M5" s="4"/>
      <c r="N5" s="5"/>
      <c r="O5" s="6"/>
      <c r="P5" s="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  <c r="AG5" s="8"/>
      <c r="AH5" s="8"/>
      <c r="AI5" s="8"/>
    </row>
    <row r="6" spans="1:35" ht="24" customHeight="1">
      <c r="A6" s="11"/>
      <c r="B6" s="42" t="s">
        <v>8</v>
      </c>
      <c r="C6" s="14" t="s">
        <v>13</v>
      </c>
      <c r="D6" s="14" t="s">
        <v>51</v>
      </c>
      <c r="E6" s="64"/>
      <c r="F6" s="36" t="s">
        <v>4</v>
      </c>
      <c r="G6" s="14"/>
      <c r="H6" s="102" t="s">
        <v>38</v>
      </c>
      <c r="I6" s="103"/>
      <c r="J6" s="77"/>
      <c r="K6" s="78"/>
      <c r="L6" s="29"/>
      <c r="M6" s="4"/>
      <c r="N6" s="5"/>
      <c r="O6" s="6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>
      <c r="A7" s="11"/>
      <c r="B7" s="42" t="s">
        <v>9</v>
      </c>
      <c r="C7" s="56">
        <f>+C4/A39</f>
        <v>100.48049774019361</v>
      </c>
      <c r="D7" s="56">
        <f>+D4/H7</f>
        <v>46.511627906976749</v>
      </c>
      <c r="E7" s="14"/>
      <c r="F7" s="61">
        <f>+C7+D7</f>
        <v>146.99212564717035</v>
      </c>
      <c r="G7" s="14"/>
      <c r="H7" s="17">
        <v>2.15</v>
      </c>
      <c r="I7" s="15" t="s">
        <v>3</v>
      </c>
      <c r="J7" s="77"/>
      <c r="K7" s="78"/>
      <c r="L7" s="29"/>
      <c r="M7" s="4"/>
      <c r="N7" s="5"/>
      <c r="O7" s="6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24" customHeight="1">
      <c r="A8" s="11"/>
      <c r="B8" s="42" t="s">
        <v>10</v>
      </c>
      <c r="C8" s="43" t="s">
        <v>5</v>
      </c>
      <c r="D8" s="14"/>
      <c r="E8" s="14"/>
      <c r="F8" s="14"/>
      <c r="G8" s="14"/>
      <c r="H8" s="16"/>
      <c r="I8" s="15"/>
      <c r="J8" s="77"/>
      <c r="K8" s="78"/>
      <c r="L8" s="29"/>
      <c r="M8" s="4"/>
      <c r="N8" s="5"/>
      <c r="O8" s="6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24" customHeight="1">
      <c r="A9" s="11"/>
      <c r="B9" s="42" t="s">
        <v>11</v>
      </c>
      <c r="C9" s="42" t="s">
        <v>50</v>
      </c>
      <c r="D9" s="19"/>
      <c r="E9" s="32"/>
      <c r="F9" s="98" t="s">
        <v>49</v>
      </c>
      <c r="G9" s="16"/>
      <c r="H9" s="99">
        <f>+$D$4/$F$4</f>
        <v>0.5</v>
      </c>
      <c r="I9" s="100" t="s">
        <v>14</v>
      </c>
      <c r="J9" s="77"/>
      <c r="K9" s="78"/>
      <c r="L9" s="29"/>
      <c r="M9" s="4"/>
      <c r="N9" s="5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24" customHeight="1">
      <c r="A10" s="11"/>
      <c r="B10" s="42" t="s">
        <v>7</v>
      </c>
      <c r="C10" s="42" t="s">
        <v>15</v>
      </c>
      <c r="D10" s="19"/>
      <c r="E10" s="32"/>
      <c r="F10" s="42" t="s">
        <v>16</v>
      </c>
      <c r="G10" s="16"/>
      <c r="H10" s="34">
        <f>+F4/F7</f>
        <v>1.3606171018988191</v>
      </c>
      <c r="I10" s="65" t="s">
        <v>2</v>
      </c>
      <c r="J10" s="77"/>
      <c r="K10" s="78"/>
      <c r="L10" s="29"/>
      <c r="M10" s="4"/>
      <c r="N10" s="5"/>
      <c r="O10" s="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ht="24" customHeight="1">
      <c r="A11" s="11"/>
      <c r="B11" s="42" t="s">
        <v>25</v>
      </c>
      <c r="C11" s="42" t="s">
        <v>27</v>
      </c>
      <c r="D11" s="19"/>
      <c r="E11" s="32"/>
      <c r="F11" s="42"/>
      <c r="G11" s="64"/>
      <c r="H11" s="28"/>
      <c r="I11" s="18"/>
      <c r="J11" s="77"/>
      <c r="K11" s="78"/>
      <c r="L11" s="29"/>
      <c r="M11" s="4"/>
      <c r="N11" s="5"/>
      <c r="O11" s="6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24" customHeight="1">
      <c r="A12" s="11"/>
      <c r="B12" s="16"/>
      <c r="C12" s="16"/>
      <c r="D12" s="16"/>
      <c r="E12" s="16"/>
      <c r="F12" s="32" t="s">
        <v>59</v>
      </c>
      <c r="G12" s="19"/>
      <c r="H12" s="101">
        <f>+D7/F7</f>
        <v>0.31642258183693467</v>
      </c>
      <c r="I12" s="97" t="s">
        <v>60</v>
      </c>
      <c r="J12" s="77"/>
      <c r="K12" s="78"/>
      <c r="L12" s="29"/>
      <c r="M12" s="4"/>
      <c r="N12" s="5"/>
      <c r="O12" s="6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24" customHeight="1">
      <c r="A13" s="11"/>
      <c r="B13" s="16"/>
      <c r="C13" s="16"/>
      <c r="D13" s="16"/>
      <c r="E13" s="16"/>
      <c r="F13" s="16"/>
      <c r="G13" s="19"/>
      <c r="H13" s="16"/>
      <c r="I13" s="15"/>
      <c r="J13" s="77"/>
      <c r="K13" s="78"/>
      <c r="L13" s="29"/>
      <c r="M13" s="4"/>
      <c r="N13" s="5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24" customHeight="1">
      <c r="A14" s="11"/>
      <c r="B14" s="105" t="str">
        <f>IF(H12&gt;A40,"You have used too much Calcium Chloride. No more Calcium Chloride can be dissolved in the indicated amount of water at this temperature","")</f>
        <v/>
      </c>
      <c r="C14" s="105"/>
      <c r="D14" s="105"/>
      <c r="E14" s="105"/>
      <c r="F14" s="105"/>
      <c r="G14" s="16"/>
      <c r="H14" s="16"/>
      <c r="I14" s="15"/>
      <c r="J14" s="77"/>
      <c r="K14" s="78"/>
      <c r="L14" s="29"/>
      <c r="M14" s="4"/>
      <c r="N14" s="5"/>
      <c r="O14" s="6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24" customHeight="1">
      <c r="A15" s="11"/>
      <c r="B15" s="91"/>
      <c r="C15" s="91"/>
      <c r="D15" s="91"/>
      <c r="E15" s="91"/>
      <c r="F15" s="91"/>
      <c r="G15" s="16"/>
      <c r="H15" s="16"/>
      <c r="I15" s="20"/>
      <c r="J15" s="77"/>
      <c r="K15" s="78"/>
      <c r="L15" s="29"/>
      <c r="M15" s="4"/>
      <c r="N15" s="5"/>
      <c r="O15" s="6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24" customHeight="1">
      <c r="A16" s="11"/>
      <c r="B16" s="104" t="str">
        <f>+A41</f>
        <v>At 30 °C   100 g of Calcium Chloride can be dissolved per 100 ml of water. Gives 31,64 %  Vol. %</v>
      </c>
      <c r="C16" s="104"/>
      <c r="D16" s="104"/>
      <c r="E16" s="104"/>
      <c r="F16" s="104"/>
      <c r="G16" s="114" t="s">
        <v>45</v>
      </c>
      <c r="H16" s="114"/>
      <c r="I16" s="89" t="str">
        <f>CONCATENATE(C4," ml water")</f>
        <v>100 ml water</v>
      </c>
      <c r="J16" s="77"/>
      <c r="K16" s="78"/>
      <c r="L16" s="29"/>
      <c r="M16" s="4"/>
      <c r="N16" s="5"/>
      <c r="O16" s="6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24" customHeight="1">
      <c r="A17" s="11"/>
      <c r="B17" s="104"/>
      <c r="C17" s="104"/>
      <c r="D17" s="104"/>
      <c r="E17" s="104"/>
      <c r="F17" s="104"/>
      <c r="G17" s="64"/>
      <c r="H17" s="12">
        <f>A44*C4/100</f>
        <v>100</v>
      </c>
      <c r="I17" s="89" t="s">
        <v>42</v>
      </c>
      <c r="J17" s="77"/>
      <c r="K17" s="78"/>
      <c r="L17" s="29"/>
      <c r="M17" s="4"/>
      <c r="N17" s="5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24" customHeight="1">
      <c r="A18" s="11"/>
      <c r="B18" s="105" t="str">
        <f>IF(H12&gt;A40,"If you have used too much Calcium Chloride try to raise the water temperature","")</f>
        <v/>
      </c>
      <c r="C18" s="105"/>
      <c r="D18" s="105"/>
      <c r="E18" s="105"/>
      <c r="F18" s="105"/>
      <c r="G18" s="102" t="str">
        <f>CONCATENATE(F45,A38,F46)</f>
        <v xml:space="preserve">At 30 °C   </v>
      </c>
      <c r="H18" s="102"/>
      <c r="I18" s="103"/>
      <c r="J18" s="77"/>
      <c r="K18" s="78"/>
      <c r="L18" s="29"/>
      <c r="M18" s="4"/>
      <c r="N18" s="5"/>
      <c r="O18" s="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24" customHeight="1">
      <c r="A19" s="11"/>
      <c r="B19" s="113" t="str">
        <f>CONCATENATE(B38,C38,D38,E38,G38,H38,F50,F51,F52)</f>
        <v>The mixture gives  147  ml  at  30  °C  and 100 ml  weight 136 grams</v>
      </c>
      <c r="C19" s="113"/>
      <c r="D19" s="113"/>
      <c r="E19" s="113"/>
      <c r="F19" s="113"/>
      <c r="G19" s="90"/>
      <c r="H19" s="90"/>
      <c r="I19" s="55"/>
      <c r="J19" s="77"/>
      <c r="K19" s="78"/>
      <c r="L19" s="29"/>
      <c r="M19" s="4"/>
      <c r="N19" s="5"/>
      <c r="O19" s="6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24" customHeight="1">
      <c r="A20" s="11"/>
      <c r="B20" s="16"/>
      <c r="C20" s="16"/>
      <c r="D20" s="16"/>
      <c r="E20" s="16"/>
      <c r="F20" s="16"/>
      <c r="G20" s="16"/>
      <c r="H20" s="16"/>
      <c r="I20" s="55"/>
      <c r="J20" s="77"/>
      <c r="K20" s="78"/>
      <c r="L20" s="29"/>
      <c r="M20" s="4"/>
      <c r="N20" s="5"/>
      <c r="O20" s="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24" customHeight="1">
      <c r="A21" s="21"/>
      <c r="B21" s="16"/>
      <c r="C21" s="82" t="s">
        <v>46</v>
      </c>
      <c r="D21" s="16"/>
      <c r="E21" s="16"/>
      <c r="F21" s="16"/>
      <c r="G21" s="64"/>
      <c r="H21" s="64"/>
      <c r="I21" s="20"/>
      <c r="J21" s="77"/>
      <c r="K21" s="78"/>
      <c r="L21" s="29"/>
      <c r="M21" s="4"/>
      <c r="N21" s="5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24" customHeight="1">
      <c r="A22" s="11"/>
      <c r="B22" s="42"/>
      <c r="C22" s="88" t="s">
        <v>1</v>
      </c>
      <c r="D22" s="19"/>
      <c r="E22" s="19"/>
      <c r="F22" s="42"/>
      <c r="G22" s="19"/>
      <c r="H22" s="64"/>
      <c r="I22" s="20"/>
      <c r="J22" s="77"/>
      <c r="K22" s="78"/>
      <c r="L22" s="29"/>
      <c r="M22" s="7"/>
      <c r="N22" s="7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24" customHeight="1">
      <c r="A23" s="11"/>
      <c r="B23" s="16"/>
      <c r="C23" s="43" t="s">
        <v>24</v>
      </c>
      <c r="D23" s="64"/>
      <c r="E23" s="64"/>
      <c r="F23" s="16"/>
      <c r="G23" s="64"/>
      <c r="H23" s="22"/>
      <c r="I23" s="23"/>
      <c r="J23" s="77"/>
      <c r="K23" s="78"/>
      <c r="L23" s="2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24" customHeight="1" thickBot="1">
      <c r="A24" s="24" t="s">
        <v>0</v>
      </c>
      <c r="B24" s="74"/>
      <c r="C24" s="25"/>
      <c r="D24" s="75"/>
      <c r="E24" s="75"/>
      <c r="F24" s="74"/>
      <c r="G24" s="75"/>
      <c r="H24" s="75"/>
      <c r="I24" s="83" t="s">
        <v>21</v>
      </c>
      <c r="J24" s="77"/>
      <c r="K24" s="78"/>
      <c r="L24" s="2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>
      <c r="A25" s="4" t="s">
        <v>33</v>
      </c>
      <c r="B25" s="4" t="s">
        <v>52</v>
      </c>
      <c r="C25" s="4" t="s">
        <v>53</v>
      </c>
      <c r="D25" s="4" t="s">
        <v>54</v>
      </c>
      <c r="E25" s="7"/>
      <c r="F25" s="7"/>
      <c r="G25" s="7"/>
      <c r="H25" s="7"/>
      <c r="I25" s="7"/>
      <c r="J25" s="77"/>
      <c r="K25" s="78"/>
      <c r="L25" s="2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>
      <c r="A26" s="51">
        <v>4</v>
      </c>
      <c r="B26" s="66">
        <v>1</v>
      </c>
      <c r="C26" s="67">
        <v>0.22382671480144403</v>
      </c>
      <c r="D26" s="76">
        <f>+ROUND(C26*100,2)</f>
        <v>22.38</v>
      </c>
      <c r="E26" s="47" t="str">
        <f>CONCATENATE($F$45,B44,$F$46,C44,$F$47,D26,$F$48,$F$49)</f>
        <v>At 4 °C   62 g of Calcium Chloride can be dissolved per 100 ml of water. Gives 22,38 %  Vol. %</v>
      </c>
      <c r="F26" s="45"/>
      <c r="G26" s="7"/>
      <c r="H26" s="7"/>
      <c r="I26" s="7"/>
      <c r="J26" s="77"/>
      <c r="K26" s="78"/>
      <c r="L26" s="2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>
      <c r="A27" s="51">
        <v>10</v>
      </c>
      <c r="B27" s="66">
        <v>0.9991025</v>
      </c>
      <c r="C27" s="67">
        <v>0.23198284213947612</v>
      </c>
      <c r="D27" s="76">
        <f t="shared" ref="D27:D36" si="0">+ROUND(C27*100,2)</f>
        <v>23.2</v>
      </c>
      <c r="E27" s="47" t="str">
        <f t="shared" ref="E27:E36" si="1">CONCATENATE($F$45,B45,$F$46,C45,$F$47,D27,$F$48,$F$49)</f>
        <v>At 10 °C   65 g of Calcium Chloride can be dissolved per 100 ml of water. Gives 23,2 %  Vol. %</v>
      </c>
      <c r="F27" s="8"/>
      <c r="G27" s="8"/>
      <c r="H27" s="8"/>
      <c r="I27" s="8"/>
      <c r="J27" s="77"/>
      <c r="K27" s="78"/>
      <c r="L27" s="2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>
      <c r="A28" s="51">
        <v>20</v>
      </c>
      <c r="B28" s="66">
        <v>0.99820500000000001</v>
      </c>
      <c r="C28" s="67">
        <v>0.2569970296037179</v>
      </c>
      <c r="D28" s="76">
        <f t="shared" si="0"/>
        <v>25.7</v>
      </c>
      <c r="E28" s="47" t="str">
        <f t="shared" si="1"/>
        <v>At 20 °C   74,5 g of Calcium Chloride can be dissolved per 100 ml of water. Gives 25,7 %  Vol. %</v>
      </c>
      <c r="F28" s="45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>
      <c r="A29" s="51">
        <v>30</v>
      </c>
      <c r="B29" s="66">
        <v>0.99521799999999994</v>
      </c>
      <c r="C29" s="67">
        <v>0.31642258183693467</v>
      </c>
      <c r="D29" s="76">
        <f t="shared" si="0"/>
        <v>31.64</v>
      </c>
      <c r="E29" s="47" t="str">
        <f t="shared" si="1"/>
        <v>At 30 °C   100 g of Calcium Chloride can be dissolved per 100 ml of water. Gives 31,64 %  Vol. %</v>
      </c>
      <c r="F29" s="8"/>
      <c r="G29" s="8"/>
      <c r="H29" s="48"/>
      <c r="I29" s="63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>
      <c r="A30" s="51">
        <v>40</v>
      </c>
      <c r="B30" s="66">
        <v>0.99223099999999997</v>
      </c>
      <c r="C30" s="67">
        <v>0.37498188537615462</v>
      </c>
      <c r="D30" s="76">
        <f t="shared" si="0"/>
        <v>37.5</v>
      </c>
      <c r="E30" s="47" t="str">
        <f t="shared" si="1"/>
        <v>At 40 °C   130 g of Calcium Chloride can be dissolved per 100 ml of water. Gives 37,5 %  Vol. %</v>
      </c>
      <c r="F30" s="45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>
      <c r="A31" s="51">
        <v>50</v>
      </c>
      <c r="B31" s="66">
        <v>0.98776350000000002</v>
      </c>
      <c r="C31" s="67">
        <v>0.38280123539365934</v>
      </c>
      <c r="D31" s="76">
        <f t="shared" si="0"/>
        <v>38.28</v>
      </c>
      <c r="E31" s="47" t="str">
        <f t="shared" si="1"/>
        <v>At 50 °C   135 g of Calcium Chloride can be dissolved per 100 ml of water. Gives 38,28 %  Vol. %</v>
      </c>
      <c r="F31" s="49"/>
      <c r="G31" s="49"/>
      <c r="H31" s="49"/>
      <c r="I31" s="8"/>
      <c r="J31" s="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>
      <c r="A32" s="51">
        <v>60</v>
      </c>
      <c r="B32" s="66">
        <v>0.98329599999999995</v>
      </c>
      <c r="C32" s="67">
        <v>0.38693139854737757</v>
      </c>
      <c r="D32" s="76">
        <f t="shared" si="0"/>
        <v>38.69</v>
      </c>
      <c r="E32" s="47" t="str">
        <f t="shared" si="1"/>
        <v>At 60 °C   138 g of Calcium Chloride can be dissolved per 100 ml of water. Gives 38,69 %  Vol. %</v>
      </c>
      <c r="F32" s="45"/>
      <c r="G32" s="7"/>
      <c r="H32" s="7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>
      <c r="A33" s="51">
        <v>70</v>
      </c>
      <c r="B33" s="66">
        <v>0.9777229999999999</v>
      </c>
      <c r="C33" s="67">
        <v>0.3923750118084145</v>
      </c>
      <c r="D33" s="76">
        <f t="shared" si="0"/>
        <v>39.24</v>
      </c>
      <c r="E33" s="47" t="str">
        <f t="shared" si="1"/>
        <v>At 70 °C   142 g of Calcium Chloride can be dissolved per 100 ml of water. Gives 39,24 %  Vol. %</v>
      </c>
      <c r="F33" s="7"/>
      <c r="G33" s="7"/>
      <c r="H33" s="7"/>
      <c r="I33" s="8"/>
      <c r="J33" s="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>
      <c r="A34" s="51">
        <v>80</v>
      </c>
      <c r="B34" s="66">
        <v>0.97214999999999996</v>
      </c>
      <c r="C34" s="67">
        <v>0.39764757564355752</v>
      </c>
      <c r="D34" s="76">
        <f t="shared" si="0"/>
        <v>39.76</v>
      </c>
      <c r="E34" s="47" t="str">
        <f t="shared" si="1"/>
        <v>At 80 °C   146 g of Calcium Chloride can be dissolved per 100 ml of water. Gives 39,76 %  Vol. %</v>
      </c>
      <c r="F34" s="45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>
      <c r="A35" s="51">
        <v>90</v>
      </c>
      <c r="B35" s="66">
        <v>0.96572649999999993</v>
      </c>
      <c r="C35" s="67">
        <v>0.40888901319632187</v>
      </c>
      <c r="D35" s="76">
        <f t="shared" si="0"/>
        <v>40.89</v>
      </c>
      <c r="E35" s="47" t="str">
        <f t="shared" si="1"/>
        <v>At 90 °C   154 g of Calcium Chloride can be dissolved per 100 ml of water. Gives 40,89 %  Vol. %</v>
      </c>
      <c r="F35" s="8"/>
      <c r="G35" s="8"/>
      <c r="H35" s="8"/>
      <c r="I35" s="8"/>
      <c r="J35" s="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>
      <c r="A36" s="51">
        <v>100</v>
      </c>
      <c r="B36" s="66">
        <v>0.95930300000000002</v>
      </c>
      <c r="C36" s="67">
        <v>0.41653535546077314</v>
      </c>
      <c r="D36" s="76">
        <f t="shared" si="0"/>
        <v>41.65</v>
      </c>
      <c r="E36" s="47" t="str">
        <f t="shared" si="1"/>
        <v>At 100 °C   160 g of Calcium Chloride can be dissolved per 100 ml of water. Gives 41,65 %  Vol. %</v>
      </c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>
      <c r="A37" s="44"/>
      <c r="B37" s="45"/>
      <c r="C37" s="46"/>
      <c r="D37" s="47"/>
      <c r="E37" s="8"/>
      <c r="F37" s="8"/>
      <c r="G37" s="8"/>
      <c r="H37" s="8"/>
      <c r="I37" s="8"/>
      <c r="J37" s="9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>
      <c r="A38" s="68">
        <f>+B4</f>
        <v>30</v>
      </c>
      <c r="B38" s="8" t="s">
        <v>30</v>
      </c>
      <c r="C38" s="48">
        <f>+ROUND(F7,0)</f>
        <v>147</v>
      </c>
      <c r="D38" s="50" t="s">
        <v>29</v>
      </c>
      <c r="E38" s="50" t="s">
        <v>31</v>
      </c>
      <c r="F38" s="50"/>
      <c r="G38" s="53">
        <f>+A38</f>
        <v>30</v>
      </c>
      <c r="H38" s="54" t="s">
        <v>32</v>
      </c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>
      <c r="A39" s="69">
        <f>VLOOKUP($A$38,$A$26:$D$36,2)</f>
        <v>0.99521799999999994</v>
      </c>
      <c r="B39" s="7"/>
      <c r="C39" s="8"/>
      <c r="D39" s="8"/>
      <c r="E39" s="8"/>
      <c r="F39" s="8"/>
      <c r="G39" s="8"/>
      <c r="H39" s="8"/>
      <c r="I39" s="8"/>
      <c r="J39" s="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>
      <c r="A40" s="52">
        <f>VLOOKUP($A$38,$A$26:$D$36,3)</f>
        <v>0.31642258183693467</v>
      </c>
      <c r="B40" s="8" t="str">
        <f>+F12</f>
        <v>Volume of calcium chloride/Volume mixture [%]</v>
      </c>
      <c r="C40" s="27"/>
      <c r="D40" s="27"/>
      <c r="E40" s="27"/>
      <c r="F40" s="27"/>
      <c r="G40" s="27"/>
      <c r="H40" s="27"/>
      <c r="I40" s="27"/>
      <c r="J40" s="26"/>
      <c r="K40" s="26"/>
      <c r="L40" s="26"/>
      <c r="M40" s="2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>
      <c r="A41" s="71" t="str">
        <f>VLOOKUP($A$38,$A$26:$F$36,5)</f>
        <v>At 30 °C   100 g of Calcium Chloride can be dissolved per 100 ml of water. Gives 31,64 %  Vol. %</v>
      </c>
      <c r="B41" s="72"/>
      <c r="C41" s="72"/>
      <c r="D41" s="72"/>
      <c r="E41" s="27"/>
      <c r="F41" s="27"/>
      <c r="G41" s="27"/>
      <c r="H41" s="27"/>
      <c r="I41" s="27"/>
      <c r="J41" s="26"/>
      <c r="K41" s="26"/>
      <c r="L41" s="26"/>
      <c r="M41" s="26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>
      <c r="A42" s="51"/>
      <c r="B42" s="8" t="s">
        <v>40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.75">
      <c r="A43" s="8"/>
      <c r="B43" s="63" t="s">
        <v>26</v>
      </c>
      <c r="C43" s="112" t="s">
        <v>28</v>
      </c>
      <c r="D43" s="112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>
      <c r="A44" s="80">
        <f>VLOOKUP($A$38,$B$44:$D$54,2)</f>
        <v>100</v>
      </c>
      <c r="B44" s="63">
        <v>4</v>
      </c>
      <c r="C44" s="47">
        <v>62</v>
      </c>
      <c r="D44" s="8"/>
      <c r="E44" s="8"/>
      <c r="F44" s="47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>
      <c r="A45" s="8"/>
      <c r="B45" s="63">
        <v>10</v>
      </c>
      <c r="C45" s="47">
        <v>65</v>
      </c>
      <c r="D45" s="8"/>
      <c r="E45" s="8"/>
      <c r="F45" s="8" t="s">
        <v>34</v>
      </c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>
      <c r="A46" s="8"/>
      <c r="B46" s="63">
        <v>20</v>
      </c>
      <c r="C46" s="47">
        <v>74.5</v>
      </c>
      <c r="D46" s="8"/>
      <c r="E46" s="8"/>
      <c r="F46" s="73" t="s">
        <v>47</v>
      </c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>
      <c r="A47" s="8"/>
      <c r="B47" s="63">
        <v>30</v>
      </c>
      <c r="C47" s="47">
        <v>100</v>
      </c>
      <c r="D47" s="8"/>
      <c r="E47" s="8"/>
      <c r="F47" s="70" t="s">
        <v>36</v>
      </c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>
      <c r="A48" s="8"/>
      <c r="B48" s="63">
        <v>40</v>
      </c>
      <c r="C48" s="47">
        <v>130</v>
      </c>
      <c r="D48" s="8"/>
      <c r="E48" s="8"/>
      <c r="F48" s="70" t="s">
        <v>35</v>
      </c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6">
      <c r="A49" s="8"/>
      <c r="B49" s="63">
        <v>50</v>
      </c>
      <c r="C49" s="47">
        <v>135</v>
      </c>
      <c r="D49" s="8"/>
      <c r="E49" s="8"/>
      <c r="F49" s="70" t="s">
        <v>37</v>
      </c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6">
      <c r="A50" s="8"/>
      <c r="B50" s="63">
        <v>60</v>
      </c>
      <c r="C50" s="47">
        <v>138</v>
      </c>
      <c r="D50" s="8"/>
      <c r="E50" s="8"/>
      <c r="F50" s="8" t="s">
        <v>44</v>
      </c>
      <c r="G50" s="8"/>
      <c r="H50" s="8"/>
      <c r="I50" s="8"/>
      <c r="J50" s="9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6">
      <c r="A51" s="8"/>
      <c r="B51" s="63">
        <v>70</v>
      </c>
      <c r="C51" s="47">
        <v>142</v>
      </c>
      <c r="D51" s="8"/>
      <c r="E51" s="8"/>
      <c r="F51" s="79">
        <f>ROUND(H10*100,0)</f>
        <v>136</v>
      </c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6">
      <c r="A52" s="8"/>
      <c r="B52" s="63">
        <v>80</v>
      </c>
      <c r="C52" s="47">
        <v>146</v>
      </c>
      <c r="D52" s="8"/>
      <c r="E52" s="8"/>
      <c r="F52" s="8" t="s">
        <v>43</v>
      </c>
      <c r="G52" s="8"/>
      <c r="H52" s="8"/>
      <c r="I52" s="8"/>
      <c r="J52" s="9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6">
      <c r="A53" s="8"/>
      <c r="B53" s="63">
        <v>90</v>
      </c>
      <c r="C53" s="47">
        <v>154</v>
      </c>
      <c r="D53" s="8"/>
      <c r="E53" s="8"/>
      <c r="F53" s="8"/>
      <c r="G53" s="8"/>
      <c r="H53" s="8"/>
      <c r="I53" s="8"/>
      <c r="J53" s="9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6">
      <c r="A54" s="8"/>
      <c r="B54" s="63">
        <v>100</v>
      </c>
      <c r="C54" s="47">
        <v>160</v>
      </c>
      <c r="D54" s="8"/>
      <c r="E54" s="8"/>
      <c r="F54" s="8"/>
      <c r="G54" s="8"/>
      <c r="H54" s="8"/>
      <c r="I54" s="8"/>
      <c r="J54" s="9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6">
      <c r="A55" s="44"/>
      <c r="B55" s="45"/>
      <c r="C55" s="46"/>
      <c r="D55" s="47"/>
      <c r="E55" s="8"/>
      <c r="F55" s="8"/>
      <c r="G55" s="8"/>
      <c r="H55" s="8"/>
      <c r="I55" s="8"/>
      <c r="J55" s="9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6">
      <c r="A56" s="8"/>
      <c r="B56" s="8"/>
      <c r="C56" s="8"/>
      <c r="D56" s="8"/>
      <c r="E56" s="8"/>
      <c r="F56" s="8"/>
      <c r="G56" s="8"/>
      <c r="H56" s="8"/>
      <c r="I56" s="8"/>
      <c r="J56" s="9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6">
      <c r="A57" s="8"/>
      <c r="B57" s="8"/>
      <c r="C57" s="8"/>
      <c r="D57" s="8"/>
      <c r="E57" s="8"/>
      <c r="F57" s="8"/>
      <c r="G57" s="8"/>
      <c r="H57" s="8"/>
      <c r="I57" s="8"/>
      <c r="J57" s="9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6">
      <c r="A58" s="8"/>
      <c r="B58" s="8"/>
      <c r="C58" s="8"/>
      <c r="D58" s="8"/>
      <c r="E58" s="8"/>
      <c r="F58" s="8"/>
      <c r="G58" s="8"/>
      <c r="H58" s="8"/>
      <c r="I58" s="8"/>
      <c r="J58" s="9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6">
      <c r="A59" s="8"/>
      <c r="B59" s="8"/>
      <c r="C59" s="8"/>
      <c r="D59" s="8"/>
      <c r="E59" s="8"/>
      <c r="F59" s="8"/>
      <c r="G59" s="8"/>
      <c r="H59" s="8"/>
      <c r="I59" s="8"/>
      <c r="J59" s="9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6">
      <c r="A60" s="31"/>
      <c r="B60" s="31"/>
      <c r="C60" s="31"/>
      <c r="D60" s="31"/>
      <c r="E60" s="31"/>
      <c r="F60" s="31"/>
      <c r="G60" s="31"/>
      <c r="H60" s="31"/>
      <c r="I60" s="31"/>
      <c r="J60" s="9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6"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</row>
    <row r="81" spans="1:4">
      <c r="A81" s="60"/>
      <c r="B81" s="57"/>
      <c r="C81" s="58"/>
      <c r="D81" s="59"/>
    </row>
    <row r="103" spans="2:6">
      <c r="B103"/>
      <c r="F103"/>
    </row>
  </sheetData>
  <mergeCells count="13">
    <mergeCell ref="C43:D43"/>
    <mergeCell ref="B19:F19"/>
    <mergeCell ref="G16:H16"/>
    <mergeCell ref="G18:I18"/>
    <mergeCell ref="B18:F18"/>
    <mergeCell ref="H6:I6"/>
    <mergeCell ref="B16:F17"/>
    <mergeCell ref="B14:F14"/>
    <mergeCell ref="A1:I1"/>
    <mergeCell ref="H2:I2"/>
    <mergeCell ref="C3:D3"/>
    <mergeCell ref="H3:I3"/>
    <mergeCell ref="C5:D5"/>
  </mergeCells>
  <dataValidations count="1">
    <dataValidation type="list" allowBlank="1" showInputMessage="1" showErrorMessage="1" errorTitle="Temperature" error="You have chosen a wrong water temperature" promptTitle="Temperature" prompt="Select a water temperature" sqref="B4">
      <formula1>$A$26:$A$36</formula1>
    </dataValidation>
  </dataValidations>
  <hyperlinks>
    <hyperlink ref="C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"/>
  <sheetViews>
    <sheetView zoomScaleNormal="100" workbookViewId="0">
      <selection activeCell="O25" sqref="O25"/>
    </sheetView>
  </sheetViews>
  <sheetFormatPr defaultColWidth="8.85546875" defaultRowHeight="12.75"/>
  <cols>
    <col min="1" max="16384" width="8.85546875" style="10"/>
  </cols>
  <sheetData>
    <row r="1" spans="1:21" ht="20.45" customHeight="1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ht="1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39"/>
    </row>
    <row r="3" spans="1:21" ht="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  <c r="U3" s="39"/>
    </row>
    <row r="4" spans="1:21" ht="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9"/>
    </row>
    <row r="5" spans="1:21" ht="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U5" s="39"/>
    </row>
    <row r="6" spans="1:21" ht="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39"/>
    </row>
    <row r="7" spans="1:21" ht="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39"/>
    </row>
    <row r="8" spans="1:21" ht="18">
      <c r="A8" s="93" t="s">
        <v>55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U8" s="39"/>
    </row>
    <row r="9" spans="1:21" ht="15">
      <c r="A9" s="38" t="s">
        <v>56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9"/>
    </row>
    <row r="10" spans="1:21" ht="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9"/>
    </row>
    <row r="11" spans="1:21" ht="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9"/>
    </row>
    <row r="12" spans="1:21" ht="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9"/>
    </row>
    <row r="13" spans="1:21" ht="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39"/>
    </row>
    <row r="14" spans="1:21" ht="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9"/>
    </row>
    <row r="15" spans="1:21" ht="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9"/>
    </row>
    <row r="16" spans="1:21" ht="18">
      <c r="A16" s="115" t="s">
        <v>62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1:21" ht="1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9"/>
    </row>
    <row r="18" spans="1:21" ht="15">
      <c r="A18" s="4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9"/>
    </row>
    <row r="19" spans="1:21" ht="15">
      <c r="A19" s="40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9"/>
    </row>
    <row r="20" spans="1:21" ht="15">
      <c r="A20" s="40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9"/>
    </row>
    <row r="21" spans="1:21" ht="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9"/>
    </row>
    <row r="22" spans="1:21" ht="18">
      <c r="A22" s="94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21" ht="18">
      <c r="A23" s="96" t="s">
        <v>57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15">
      <c r="A24" s="95" t="s">
        <v>58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21" ht="15">
      <c r="A25" s="4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5">
      <c r="A26" s="40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ht="15">
      <c r="A27" s="40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5">
      <c r="A28" s="40"/>
      <c r="B28" s="39"/>
      <c r="C28" s="39"/>
      <c r="D28" s="39"/>
      <c r="E28" s="39"/>
      <c r="F28" s="39"/>
      <c r="G28" s="39"/>
      <c r="H28" s="117"/>
      <c r="I28" s="117"/>
      <c r="J28" s="117"/>
      <c r="K28" s="117"/>
      <c r="L28" s="117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5">
      <c r="A29" s="40"/>
      <c r="B29" s="39"/>
      <c r="C29" s="39"/>
      <c r="D29" s="39"/>
      <c r="E29" s="39"/>
      <c r="F29" s="39"/>
      <c r="G29" s="39"/>
      <c r="H29" s="117" t="s">
        <v>23</v>
      </c>
      <c r="I29" s="117"/>
      <c r="J29" s="117"/>
      <c r="K29" s="117"/>
      <c r="L29" s="117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5">
      <c r="A30" s="40"/>
      <c r="B30" s="39"/>
      <c r="C30" s="39"/>
      <c r="D30" s="39"/>
      <c r="E30" s="39"/>
      <c r="F30" s="39"/>
      <c r="G30" s="39"/>
      <c r="H30" s="118" t="s">
        <v>1</v>
      </c>
      <c r="I30" s="118"/>
      <c r="J30" s="118"/>
      <c r="K30" s="118"/>
      <c r="L30" s="118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8.75">
      <c r="A31" s="37"/>
      <c r="B31" s="39"/>
      <c r="C31" s="39"/>
      <c r="D31" s="39"/>
      <c r="E31" s="39"/>
      <c r="F31" s="39"/>
      <c r="G31" s="39"/>
      <c r="H31" s="119" t="s">
        <v>24</v>
      </c>
      <c r="I31" s="119"/>
      <c r="J31" s="119"/>
      <c r="K31" s="119"/>
      <c r="L31" s="11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4.25">
      <c r="A32" s="41" t="s">
        <v>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116" t="s">
        <v>22</v>
      </c>
      <c r="U32" s="116"/>
    </row>
  </sheetData>
  <mergeCells count="7">
    <mergeCell ref="A1:U1"/>
    <mergeCell ref="A16:U16"/>
    <mergeCell ref="T32:U32"/>
    <mergeCell ref="H28:L28"/>
    <mergeCell ref="H29:L29"/>
    <mergeCell ref="H30:L30"/>
    <mergeCell ref="H31:L31"/>
  </mergeCells>
  <hyperlinks>
    <hyperlink ref="H3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Calcium Chloride</vt:lpstr>
      <vt:lpstr>Manual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Walter</cp:lastModifiedBy>
  <cp:lastPrinted>2019-09-30T10:26:22Z</cp:lastPrinted>
  <dcterms:created xsi:type="dcterms:W3CDTF">2008-01-29T16:52:24Z</dcterms:created>
  <dcterms:modified xsi:type="dcterms:W3CDTF">2019-10-03T18:47:50Z</dcterms:modified>
</cp:coreProperties>
</file>